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G:\Agency Website\Permits\BID Permits\Fee Schedule\2022\"/>
    </mc:Choice>
  </mc:AlternateContent>
  <xr:revisionPtr revIDLastSave="0" documentId="8_{060D469F-DDA7-4F08-98A7-D638EFA6753F}"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2" i="1" l="1"/>
  <c r="J50" i="1"/>
  <c r="P21" i="1"/>
  <c r="P20" i="1"/>
  <c r="O20" i="1"/>
  <c r="P19" i="1"/>
  <c r="O19" i="1"/>
  <c r="P18" i="1"/>
  <c r="O18" i="1"/>
  <c r="E18" i="1"/>
  <c r="P17" i="1"/>
  <c r="G16" i="1"/>
  <c r="J16" i="1" s="1"/>
  <c r="G15" i="1"/>
  <c r="J15" i="1" s="1"/>
  <c r="G14" i="1"/>
  <c r="J14" i="1" s="1"/>
  <c r="G13" i="1"/>
  <c r="J13" i="1" s="1"/>
  <c r="G18" i="1" l="1"/>
  <c r="J18" i="1"/>
  <c r="J21" i="1" s="1"/>
  <c r="J48" i="1" s="1"/>
  <c r="Q15" i="1" l="1"/>
  <c r="Q12" i="1"/>
  <c r="Q13" i="1"/>
  <c r="Q20" i="1"/>
  <c r="Q19" i="1"/>
  <c r="Q17" i="1"/>
  <c r="Q14" i="1"/>
  <c r="Q18" i="1"/>
  <c r="Q16" i="1"/>
  <c r="Q21" i="1"/>
  <c r="J49" i="1"/>
  <c r="J23" i="1" l="1"/>
  <c r="J31" i="1" s="1"/>
  <c r="J28" i="1" l="1"/>
  <c r="J40" i="1"/>
  <c r="J45" i="1" l="1"/>
  <c r="J44" i="1"/>
  <c r="J43" i="1"/>
  <c r="J34" i="1"/>
  <c r="J33" i="1"/>
  <c r="J32" i="1"/>
  <c r="J46" i="1"/>
  <c r="J51" i="1"/>
  <c r="J35" i="1" l="1"/>
  <c r="J53" i="1"/>
  <c r="J55" i="1" l="1"/>
</calcChain>
</file>

<file path=xl/sharedStrings.xml><?xml version="1.0" encoding="utf-8"?>
<sst xmlns="http://schemas.openxmlformats.org/spreadsheetml/2006/main" count="78" uniqueCount="63">
  <si>
    <r>
      <t xml:space="preserve">Alameda County Building Permit Fee Estimate Worksheet </t>
    </r>
    <r>
      <rPr>
        <b/>
        <i/>
        <u/>
        <sz val="12"/>
        <rFont val="Times New Roman"/>
        <family val="1"/>
      </rPr>
      <t>(TEMPLATE ONLY DO NOT MODIFY)</t>
    </r>
  </si>
  <si>
    <t>Disclaimer: This worksheet is designed to assist you in estimating project permit fees. Actual fees may vary based on the project condition. Obtain official fee calculation for project submittal and permit issuance.</t>
  </si>
  <si>
    <t>PROJECT:</t>
  </si>
  <si>
    <t>DATE:</t>
  </si>
  <si>
    <t>BY:</t>
  </si>
  <si>
    <t>A.</t>
  </si>
  <si>
    <r>
      <t xml:space="preserve">CALCULATING VALUATION: </t>
    </r>
    <r>
      <rPr>
        <i/>
        <sz val="8"/>
        <rFont val="Times New Roman"/>
        <family val="1"/>
      </rPr>
      <t>(Valuation is based on replacement cost as published by Building Official, See Schedule B)</t>
    </r>
  </si>
  <si>
    <t>VALUATION CALCULATIONS:  (Enter Square Foot Cost from Schedule B based on Occupancy group &amp; Material)</t>
  </si>
  <si>
    <t>Const. Material (See Sch. B)</t>
  </si>
  <si>
    <t>Occup. Group</t>
  </si>
  <si>
    <t>Use</t>
  </si>
  <si>
    <t>Gross Floor Area</t>
  </si>
  <si>
    <t>Square Foot Cost</t>
  </si>
  <si>
    <t>Calculated Valuation</t>
  </si>
  <si>
    <t>Additional Value</t>
  </si>
  <si>
    <t>Adjusted Totals</t>
  </si>
  <si>
    <t>FEE TABLE BASED ON PROJECT VALUATION</t>
  </si>
  <si>
    <t>Base  Rate</t>
  </si>
  <si>
    <t>Additional Rate</t>
  </si>
  <si>
    <t>TOTAL</t>
  </si>
  <si>
    <t>(sq.ft.)</t>
  </si>
  <si>
    <t>($)</t>
  </si>
  <si>
    <t>To</t>
  </si>
  <si>
    <t>Additional Lump Sum $Value:</t>
  </si>
  <si>
    <t>Total</t>
  </si>
  <si>
    <t>B.</t>
  </si>
  <si>
    <t>BASIC PERMIT FEE TABLE</t>
  </si>
  <si>
    <t xml:space="preserve">TOTAL VALUATION USED:                                                                                                                                                                         </t>
  </si>
  <si>
    <t>And Over</t>
  </si>
  <si>
    <r>
      <t>BASE PERMIT FEE (</t>
    </r>
    <r>
      <rPr>
        <sz val="10"/>
        <rFont val="Times New Roman"/>
        <family val="1"/>
      </rPr>
      <t>from table)</t>
    </r>
  </si>
  <si>
    <t>C.</t>
  </si>
  <si>
    <t>ESTIMATE PLAN CHECK FEES - For Submittal (IF PLAN CHECK IS REQUIRED)</t>
  </si>
  <si>
    <t>TYPE OF PLAN CHECK FEES</t>
  </si>
  <si>
    <t>Fee Apply?</t>
  </si>
  <si>
    <t>AMOUNTS</t>
  </si>
  <si>
    <r>
      <t xml:space="preserve">PLAN REVIEW FEE  </t>
    </r>
    <r>
      <rPr>
        <i/>
        <sz val="8"/>
        <rFont val="Times New Roman"/>
        <family val="1"/>
      </rPr>
      <t xml:space="preserve">(80% of Building Permit Fee, $140 min. enter </t>
    </r>
    <r>
      <rPr>
        <b/>
        <sz val="8"/>
        <rFont val="Times New Roman"/>
        <family val="1"/>
      </rPr>
      <t>No</t>
    </r>
    <r>
      <rPr>
        <i/>
        <sz val="8"/>
        <rFont val="Times New Roman"/>
        <family val="1"/>
      </rPr>
      <t xml:space="preserve"> when n/a)</t>
    </r>
  </si>
  <si>
    <r>
      <t xml:space="preserve">Plan Check Processing Fee </t>
    </r>
    <r>
      <rPr>
        <i/>
        <sz val="8"/>
        <rFont val="Times New Roman"/>
        <family val="1"/>
      </rPr>
      <t>($20 for single and $30 for combo trades)</t>
    </r>
  </si>
  <si>
    <r>
      <t>Additional Plan Check or Admin Fee</t>
    </r>
    <r>
      <rPr>
        <i/>
        <sz val="8"/>
        <rFont val="Times New Roman"/>
        <family val="1"/>
      </rPr>
      <t xml:space="preserve"> (Enter when requierd)</t>
    </r>
  </si>
  <si>
    <r>
      <t xml:space="preserve">ENERGY CONSERVATION REVIEW FEE </t>
    </r>
    <r>
      <rPr>
        <i/>
        <sz val="8"/>
        <rFont val="Times New Roman"/>
        <family val="1"/>
      </rPr>
      <t xml:space="preserve">(12.5% of Building Permit Fee, $140 min., enter </t>
    </r>
    <r>
      <rPr>
        <b/>
        <sz val="8"/>
        <rFont val="Times New Roman"/>
        <family val="1"/>
      </rPr>
      <t>No</t>
    </r>
    <r>
      <rPr>
        <i/>
        <sz val="8"/>
        <rFont val="Times New Roman"/>
        <family val="1"/>
      </rPr>
      <t xml:space="preserve"> when n/a)</t>
    </r>
  </si>
  <si>
    <r>
      <t xml:space="preserve">ELECTRICAL PLAN REVIEW FEE  </t>
    </r>
    <r>
      <rPr>
        <i/>
        <sz val="8"/>
        <rFont val="Times New Roman"/>
        <family val="1"/>
      </rPr>
      <t xml:space="preserve">(20% of Building Plan Review Fee, enter </t>
    </r>
    <r>
      <rPr>
        <b/>
        <sz val="8"/>
        <rFont val="Times New Roman"/>
        <family val="1"/>
      </rPr>
      <t>No</t>
    </r>
    <r>
      <rPr>
        <i/>
        <sz val="8"/>
        <rFont val="Times New Roman"/>
        <family val="1"/>
      </rPr>
      <t xml:space="preserve"> when n/a)</t>
    </r>
  </si>
  <si>
    <r>
      <t xml:space="preserve">MECHANICAL PLAN REVIEW FEE  </t>
    </r>
    <r>
      <rPr>
        <i/>
        <sz val="8"/>
        <rFont val="Times New Roman"/>
        <family val="1"/>
      </rPr>
      <t xml:space="preserve">(18% of Building Plan Review Fee, enter </t>
    </r>
    <r>
      <rPr>
        <b/>
        <sz val="8"/>
        <rFont val="Times New Roman"/>
        <family val="1"/>
      </rPr>
      <t>No</t>
    </r>
    <r>
      <rPr>
        <i/>
        <sz val="8"/>
        <rFont val="Times New Roman"/>
        <family val="1"/>
      </rPr>
      <t xml:space="preserve"> when n/a)</t>
    </r>
  </si>
  <si>
    <r>
      <t xml:space="preserve">PLUMBING PLAN REVIEW FEE  </t>
    </r>
    <r>
      <rPr>
        <i/>
        <sz val="8"/>
        <rFont val="Times New Roman"/>
        <family val="1"/>
      </rPr>
      <t xml:space="preserve">(17% of Building Plan Review Fee, enter </t>
    </r>
    <r>
      <rPr>
        <b/>
        <sz val="8"/>
        <rFont val="Times New Roman"/>
        <family val="1"/>
      </rPr>
      <t>No</t>
    </r>
    <r>
      <rPr>
        <i/>
        <sz val="8"/>
        <rFont val="Times New Roman"/>
        <family val="1"/>
      </rPr>
      <t xml:space="preserve"> when n/a)</t>
    </r>
  </si>
  <si>
    <t>TOTAL ESTIMATED PLAN CHECK FEE</t>
  </si>
  <si>
    <t>D.</t>
  </si>
  <si>
    <t>ESTIMATE BUILDING PERMIT FEES - For Permit Issuance (P/M/E as necessary)</t>
  </si>
  <si>
    <t>TYPE OF PERMIT OR FEE</t>
  </si>
  <si>
    <r>
      <t xml:space="preserve">BUILDING PERMIT FEE  </t>
    </r>
    <r>
      <rPr>
        <i/>
        <sz val="8"/>
        <rFont val="Times New Roman"/>
        <family val="1"/>
      </rPr>
      <t>(Same as Basic Permit Fee, $125 min.)</t>
    </r>
  </si>
  <si>
    <r>
      <t xml:space="preserve">Permit Processing Fee </t>
    </r>
    <r>
      <rPr>
        <i/>
        <sz val="8"/>
        <rFont val="Times New Roman"/>
        <family val="1"/>
      </rPr>
      <t>($20 for single and $30 for combo permit)</t>
    </r>
  </si>
  <si>
    <r>
      <t xml:space="preserve">Additional Permit or Admin Fee </t>
    </r>
    <r>
      <rPr>
        <i/>
        <sz val="8"/>
        <rFont val="Times New Roman"/>
        <family val="1"/>
      </rPr>
      <t xml:space="preserve"> (Enter when required)</t>
    </r>
  </si>
  <si>
    <r>
      <t xml:space="preserve">ELECTRICAL PERMIT FEE  </t>
    </r>
    <r>
      <rPr>
        <i/>
        <sz val="8"/>
        <rFont val="Times New Roman"/>
        <family val="1"/>
      </rPr>
      <t xml:space="preserve">(20% of Building Permit Fee, enter </t>
    </r>
    <r>
      <rPr>
        <b/>
        <sz val="8"/>
        <rFont val="Times New Roman"/>
        <family val="1"/>
      </rPr>
      <t>No</t>
    </r>
    <r>
      <rPr>
        <i/>
        <sz val="8"/>
        <rFont val="Times New Roman"/>
        <family val="1"/>
      </rPr>
      <t xml:space="preserve"> when n/a)</t>
    </r>
  </si>
  <si>
    <r>
      <t xml:space="preserve">MECHANICAL PERMIT FEE  </t>
    </r>
    <r>
      <rPr>
        <i/>
        <sz val="8"/>
        <rFont val="Times New Roman"/>
        <family val="1"/>
      </rPr>
      <t xml:space="preserve">(18% of Building Permit Fee, enter </t>
    </r>
    <r>
      <rPr>
        <b/>
        <sz val="8"/>
        <rFont val="Times New Roman"/>
        <family val="1"/>
      </rPr>
      <t>No</t>
    </r>
    <r>
      <rPr>
        <i/>
        <sz val="8"/>
        <rFont val="Times New Roman"/>
        <family val="1"/>
      </rPr>
      <t xml:space="preserve"> when n/a)</t>
    </r>
  </si>
  <si>
    <r>
      <t xml:space="preserve">PLUMBING PERMIT FEE  </t>
    </r>
    <r>
      <rPr>
        <i/>
        <sz val="8"/>
        <rFont val="Times New Roman"/>
        <family val="1"/>
      </rPr>
      <t xml:space="preserve">(17% of Building Permit Fee, enter </t>
    </r>
    <r>
      <rPr>
        <b/>
        <sz val="8"/>
        <rFont val="Times New Roman"/>
        <family val="1"/>
      </rPr>
      <t>No</t>
    </r>
    <r>
      <rPr>
        <i/>
        <sz val="8"/>
        <rFont val="Times New Roman"/>
        <family val="1"/>
      </rPr>
      <t xml:space="preserve"> when n/a)</t>
    </r>
  </si>
  <si>
    <r>
      <t xml:space="preserve">DOCUMENT IMAGING </t>
    </r>
    <r>
      <rPr>
        <i/>
        <sz val="8"/>
        <rFont val="Times New Roman"/>
        <family val="1"/>
      </rPr>
      <t>(1% of Building Permit Fee)</t>
    </r>
  </si>
  <si>
    <r>
      <t xml:space="preserve">Access Compliance Fee </t>
    </r>
    <r>
      <rPr>
        <i/>
        <sz val="8"/>
        <rFont val="Times New Roman"/>
        <family val="1"/>
      </rPr>
      <t>(1% of Building Permit Fee)</t>
    </r>
  </si>
  <si>
    <r>
      <t xml:space="preserve">CBSC Fund </t>
    </r>
    <r>
      <rPr>
        <i/>
        <sz val="8"/>
        <rFont val="Times New Roman"/>
        <family val="1"/>
      </rPr>
      <t xml:space="preserve">(State Building Standards Commission Special Revolving Fund - $1/$25,000) </t>
    </r>
  </si>
  <si>
    <r>
      <t xml:space="preserve">C&amp;D Debris Mgmt Program </t>
    </r>
    <r>
      <rPr>
        <i/>
        <sz val="8"/>
        <rFont val="Times New Roman"/>
        <family val="1"/>
      </rPr>
      <t>(0.5 hr)</t>
    </r>
  </si>
  <si>
    <r>
      <t xml:space="preserve">STORMWATER POLLUTION PREVENTION </t>
    </r>
    <r>
      <rPr>
        <i/>
        <sz val="8"/>
        <rFont val="Times New Roman"/>
        <family val="1"/>
      </rPr>
      <t xml:space="preserve">(4% of Building Permit Fee enter </t>
    </r>
    <r>
      <rPr>
        <b/>
        <sz val="8"/>
        <rFont val="Times New Roman"/>
        <family val="1"/>
      </rPr>
      <t>No</t>
    </r>
    <r>
      <rPr>
        <i/>
        <sz val="8"/>
        <rFont val="Times New Roman"/>
        <family val="1"/>
      </rPr>
      <t xml:space="preserve"> when n/a)</t>
    </r>
  </si>
  <si>
    <r>
      <t xml:space="preserve">BUSINESS LICENSE </t>
    </r>
    <r>
      <rPr>
        <i/>
        <sz val="8"/>
        <rFont val="Times New Roman"/>
        <family val="1"/>
      </rPr>
      <t>(Alameda County Fee - 0.125% of Valuation)</t>
    </r>
  </si>
  <si>
    <t>TOTAL ESTIMATED PERMIT FEE</t>
  </si>
  <si>
    <t>GRAND TOTAL :</t>
  </si>
  <si>
    <t xml:space="preserve">Version update: </t>
  </si>
  <si>
    <r>
      <t>Commercial &amp; Industrial Project (</t>
    </r>
    <r>
      <rPr>
        <b/>
        <i/>
        <sz val="10"/>
        <rFont val="Times New Roman"/>
        <family val="1"/>
      </rPr>
      <t>Based on Fee Schedule Effective July 1, 2022</t>
    </r>
    <r>
      <rPr>
        <b/>
        <sz val="12"/>
        <rFont val="Times New Roman"/>
        <family val="1"/>
      </rPr>
      <t>)</t>
    </r>
  </si>
  <si>
    <r>
      <t xml:space="preserve">S.M.I.P. - COMMERCIAL  </t>
    </r>
    <r>
      <rPr>
        <i/>
        <sz val="8"/>
        <rFont val="Times New Roman"/>
        <family val="1"/>
      </rPr>
      <t>(State Seismic Instrumentation Program - 0.028% of the 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</si>
</sst>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0%"/>
    <numFmt numFmtId="166" formatCode="&quot;$&quot;#,##0.0000"/>
    <numFmt numFmtId="167" formatCode="0.0000"/>
  </numFmts>
  <fonts count="21" x14ac:knownFonts="1">
    <font>
      <sz val="11"/>
      <color theme="1"/>
      <name val="Calibri"/>
      <family val="2"/>
      <scheme val="minor"/>
    </font>
    <font>
      <sz val="11"/>
      <color theme="1"/>
      <name val="Calibri"/>
      <family val="2"/>
      <scheme val="minor"/>
    </font>
    <font>
      <sz val="8"/>
      <name val="Times New Roman"/>
      <family val="1"/>
    </font>
    <font>
      <b/>
      <u/>
      <sz val="12"/>
      <name val="Times New Roman"/>
      <family val="1"/>
    </font>
    <font>
      <b/>
      <i/>
      <u/>
      <sz val="12"/>
      <name val="Times New Roman"/>
      <family val="1"/>
    </font>
    <font>
      <b/>
      <sz val="12"/>
      <name val="Times New Roman"/>
      <family val="1"/>
    </font>
    <font>
      <b/>
      <i/>
      <sz val="10"/>
      <name val="Times New Roman"/>
      <family val="1"/>
    </font>
    <font>
      <i/>
      <sz val="10"/>
      <name val="Times New Roman"/>
      <family val="1"/>
    </font>
    <font>
      <sz val="10"/>
      <name val="Times New Roman"/>
      <family val="1"/>
    </font>
    <font>
      <b/>
      <u/>
      <sz val="10"/>
      <name val="Times New Roman"/>
      <family val="1"/>
    </font>
    <font>
      <b/>
      <sz val="10"/>
      <name val="Times New Roman"/>
      <family val="1"/>
    </font>
    <font>
      <b/>
      <sz val="10"/>
      <color rgb="FFFF0000"/>
      <name val="Times New Roman"/>
      <family val="1"/>
    </font>
    <font>
      <i/>
      <sz val="8"/>
      <name val="Times New Roman"/>
      <family val="1"/>
    </font>
    <font>
      <i/>
      <sz val="10"/>
      <name val="Arial Narrow"/>
      <family val="2"/>
    </font>
    <font>
      <sz val="10"/>
      <name val="Arial Narrow"/>
      <family val="2"/>
    </font>
    <font>
      <b/>
      <sz val="8"/>
      <name val="Times New Roman"/>
      <family val="1"/>
    </font>
    <font>
      <b/>
      <i/>
      <sz val="8"/>
      <name val="Times New Roman"/>
      <family val="1"/>
    </font>
    <font>
      <b/>
      <i/>
      <sz val="10"/>
      <name val="Arial Narrow"/>
      <family val="2"/>
    </font>
    <font>
      <b/>
      <sz val="10"/>
      <name val="Arial"/>
      <family val="2"/>
    </font>
    <font>
      <b/>
      <sz val="10"/>
      <name val="Arial Narrow"/>
      <family val="2"/>
    </font>
    <font>
      <sz val="8"/>
      <name val="Arial Narrow"/>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right/>
      <top style="double">
        <color indexed="64"/>
      </top>
      <bottom/>
      <diagonal/>
    </border>
    <border>
      <left style="thick">
        <color indexed="64"/>
      </left>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thick">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2" fillId="0" borderId="0" xfId="0" applyFont="1" applyFill="1"/>
    <xf numFmtId="0" fontId="3" fillId="0" borderId="0" xfId="0" applyFont="1" applyFill="1" applyAlignment="1">
      <alignment horizontal="left"/>
    </xf>
    <xf numFmtId="0" fontId="2" fillId="0" borderId="0" xfId="0" applyFont="1" applyFill="1" applyAlignment="1">
      <alignment horizontal="center"/>
    </xf>
    <xf numFmtId="0" fontId="5" fillId="0" borderId="0" xfId="0" applyFont="1" applyFill="1" applyAlignment="1">
      <alignment horizontal="left"/>
    </xf>
    <xf numFmtId="0" fontId="7" fillId="0" borderId="0" xfId="0" applyFont="1" applyFill="1"/>
    <xf numFmtId="0" fontId="8" fillId="0" borderId="0" xfId="0" applyFont="1" applyFill="1"/>
    <xf numFmtId="0" fontId="9" fillId="0" borderId="0" xfId="0" applyFont="1" applyFill="1" applyAlignment="1">
      <alignment horizontal="left"/>
    </xf>
    <xf numFmtId="0" fontId="10" fillId="0" borderId="0" xfId="0" applyFont="1" applyFill="1" applyAlignment="1" applyProtection="1">
      <alignment horizontal="left"/>
      <protection locked="0"/>
    </xf>
    <xf numFmtId="0" fontId="11" fillId="0" borderId="0" xfId="0" applyFont="1" applyFill="1" applyBorder="1" applyAlignment="1" applyProtection="1">
      <alignment horizontal="left"/>
      <protection locked="0"/>
    </xf>
    <xf numFmtId="0" fontId="8" fillId="0" borderId="0" xfId="0" applyFont="1" applyFill="1" applyBorder="1"/>
    <xf numFmtId="0" fontId="8" fillId="0" borderId="0" xfId="0" applyFont="1" applyFill="1" applyAlignment="1" applyProtection="1">
      <alignment horizontal="center"/>
      <protection locked="0"/>
    </xf>
    <xf numFmtId="0" fontId="8" fillId="0" borderId="0" xfId="0" applyFont="1" applyFill="1" applyAlignment="1">
      <alignment horizontal="left"/>
    </xf>
    <xf numFmtId="0" fontId="10" fillId="0" borderId="0" xfId="0" applyFont="1" applyFill="1" applyAlignment="1">
      <alignment horizontal="left"/>
    </xf>
    <xf numFmtId="0" fontId="8" fillId="0" borderId="0" xfId="0" applyFont="1" applyFill="1" applyAlignment="1">
      <alignment horizontal="center"/>
    </xf>
    <xf numFmtId="0" fontId="9" fillId="0" borderId="0" xfId="0" applyFont="1" applyFill="1" applyAlignment="1">
      <alignment horizontal="right"/>
    </xf>
    <xf numFmtId="0" fontId="8" fillId="0" borderId="0" xfId="0" applyFont="1" applyFill="1" applyBorder="1" applyAlignment="1" applyProtection="1">
      <alignment horizontal="left"/>
      <protection locked="0"/>
    </xf>
    <xf numFmtId="0" fontId="13" fillId="0" borderId="0" xfId="0" applyFont="1" applyFill="1" applyBorder="1" applyAlignment="1" applyProtection="1">
      <alignment horizontal="center"/>
      <protection locked="0"/>
    </xf>
    <xf numFmtId="0" fontId="14" fillId="0" borderId="0" xfId="0" applyNumberFormat="1" applyFont="1" applyFill="1" applyBorder="1" applyProtection="1">
      <protection locked="0"/>
    </xf>
    <xf numFmtId="44" fontId="14" fillId="0" borderId="0" xfId="0" applyNumberFormat="1" applyFont="1" applyFill="1" applyBorder="1" applyProtection="1">
      <protection locked="0"/>
    </xf>
    <xf numFmtId="0" fontId="2" fillId="0" borderId="0" xfId="0" applyFont="1" applyFill="1" applyBorder="1"/>
    <xf numFmtId="0" fontId="2" fillId="0" borderId="0" xfId="0" applyFont="1" applyFill="1" applyAlignment="1">
      <alignment horizontal="left"/>
    </xf>
    <xf numFmtId="0" fontId="2" fillId="0" borderId="0" xfId="0" applyFont="1" applyFill="1" applyBorder="1" applyAlignment="1">
      <alignment horizontal="left"/>
    </xf>
    <xf numFmtId="0" fontId="15" fillId="0" borderId="0" xfId="0" applyFont="1" applyFill="1" applyAlignment="1">
      <alignment horizontal="center" vertical="top"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0" fillId="0" borderId="10" xfId="0" applyFont="1" applyFill="1" applyBorder="1" applyAlignment="1">
      <alignment horizontal="center" vertical="center" wrapText="1"/>
    </xf>
    <xf numFmtId="44" fontId="10" fillId="0" borderId="6" xfId="1" applyFont="1" applyFill="1" applyBorder="1" applyAlignment="1">
      <alignment horizontal="center" vertical="center"/>
    </xf>
    <xf numFmtId="0" fontId="16" fillId="0" borderId="0" xfId="0" applyFont="1" applyFill="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7" fontId="6" fillId="2" borderId="12" xfId="0" applyNumberFormat="1" applyFont="1" applyFill="1" applyBorder="1" applyAlignment="1" applyProtection="1">
      <alignment horizontal="center" vertical="center" wrapText="1"/>
      <protection locked="0"/>
    </xf>
    <xf numFmtId="7" fontId="6" fillId="2" borderId="11" xfId="0" applyNumberFormat="1"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44" fontId="13" fillId="0" borderId="13" xfId="1" applyFont="1" applyFill="1" applyBorder="1"/>
    <xf numFmtId="0" fontId="13" fillId="0" borderId="14" xfId="0" applyFont="1" applyFill="1" applyBorder="1" applyAlignment="1">
      <alignment horizontal="center"/>
    </xf>
    <xf numFmtId="44" fontId="13" fillId="0" borderId="14" xfId="1" applyFont="1" applyFill="1" applyBorder="1" applyAlignment="1">
      <alignment horizontal="center"/>
    </xf>
    <xf numFmtId="44" fontId="13" fillId="0" borderId="9" xfId="1" applyFont="1" applyFill="1" applyBorder="1" applyAlignment="1">
      <alignment horizontal="center"/>
    </xf>
    <xf numFmtId="0" fontId="13" fillId="0" borderId="9" xfId="0" applyFont="1" applyFill="1" applyBorder="1"/>
    <xf numFmtId="44" fontId="13" fillId="0" borderId="15" xfId="1" applyFont="1" applyFill="1" applyBorder="1" applyAlignment="1">
      <alignment horizontal="right"/>
    </xf>
    <xf numFmtId="0" fontId="13" fillId="3" borderId="16" xfId="0" applyFont="1" applyFill="1" applyBorder="1" applyAlignment="1" applyProtection="1">
      <alignment horizontal="center"/>
      <protection locked="0"/>
    </xf>
    <xf numFmtId="0" fontId="13" fillId="3" borderId="17" xfId="0" applyFont="1" applyFill="1" applyBorder="1" applyAlignment="1" applyProtection="1">
      <alignment horizontal="center"/>
      <protection locked="0"/>
    </xf>
    <xf numFmtId="0" fontId="13" fillId="3" borderId="18" xfId="0" applyFont="1" applyFill="1" applyBorder="1" applyAlignment="1" applyProtection="1">
      <alignment horizontal="center"/>
      <protection locked="0"/>
    </xf>
    <xf numFmtId="0" fontId="14" fillId="3" borderId="19" xfId="0" applyNumberFormat="1" applyFont="1" applyFill="1" applyBorder="1" applyProtection="1">
      <protection locked="0"/>
    </xf>
    <xf numFmtId="44" fontId="13" fillId="3" borderId="19" xfId="0" applyNumberFormat="1" applyFont="1" applyFill="1" applyBorder="1" applyProtection="1">
      <protection locked="0"/>
    </xf>
    <xf numFmtId="164" fontId="14" fillId="0" borderId="20" xfId="1" applyNumberFormat="1" applyFont="1" applyFill="1" applyBorder="1"/>
    <xf numFmtId="164" fontId="14" fillId="2" borderId="21" xfId="1" applyNumberFormat="1" applyFont="1" applyFill="1" applyBorder="1"/>
    <xf numFmtId="164" fontId="14" fillId="2" borderId="15" xfId="1" applyNumberFormat="1" applyFont="1" applyFill="1" applyBorder="1" applyAlignment="1">
      <alignment horizontal="center"/>
    </xf>
    <xf numFmtId="164" fontId="14" fillId="0" borderId="22" xfId="1" applyNumberFormat="1" applyFont="1" applyFill="1" applyBorder="1" applyAlignment="1">
      <alignment horizontal="right"/>
    </xf>
    <xf numFmtId="44" fontId="13" fillId="0" borderId="23" xfId="1" applyFont="1" applyFill="1" applyBorder="1"/>
    <xf numFmtId="0" fontId="13" fillId="0" borderId="24" xfId="0" applyFont="1" applyFill="1" applyBorder="1" applyAlignment="1">
      <alignment horizontal="center"/>
    </xf>
    <xf numFmtId="44" fontId="13" fillId="0" borderId="24" xfId="1" applyFont="1" applyFill="1" applyBorder="1" applyAlignment="1">
      <alignment horizontal="center"/>
    </xf>
    <xf numFmtId="44" fontId="13" fillId="0" borderId="25" xfId="1" applyFont="1" applyFill="1" applyBorder="1" applyAlignment="1">
      <alignment horizontal="center"/>
    </xf>
    <xf numFmtId="0" fontId="13" fillId="0" borderId="25" xfId="0" applyFont="1" applyFill="1" applyBorder="1"/>
    <xf numFmtId="44" fontId="13" fillId="0" borderId="26" xfId="1" applyFont="1" applyFill="1" applyBorder="1" applyAlignment="1">
      <alignment horizontal="right"/>
    </xf>
    <xf numFmtId="0" fontId="2" fillId="0" borderId="18" xfId="0" applyFont="1" applyFill="1" applyBorder="1"/>
    <xf numFmtId="0" fontId="13" fillId="3" borderId="27" xfId="0" applyFont="1" applyFill="1" applyBorder="1" applyAlignment="1" applyProtection="1">
      <alignment horizontal="center"/>
      <protection locked="0"/>
    </xf>
    <xf numFmtId="0" fontId="13" fillId="3" borderId="24" xfId="0" applyFont="1" applyFill="1" applyBorder="1" applyAlignment="1" applyProtection="1">
      <alignment horizontal="center"/>
      <protection locked="0"/>
    </xf>
    <xf numFmtId="0" fontId="14" fillId="3" borderId="28" xfId="0" applyNumberFormat="1" applyFont="1" applyFill="1" applyBorder="1" applyProtection="1">
      <protection locked="0"/>
    </xf>
    <xf numFmtId="44" fontId="13" fillId="3" borderId="28" xfId="0" applyNumberFormat="1" applyFont="1" applyFill="1" applyBorder="1" applyProtection="1">
      <protection locked="0"/>
    </xf>
    <xf numFmtId="164" fontId="14" fillId="2" borderId="27" xfId="1" applyNumberFormat="1" applyFont="1" applyFill="1" applyBorder="1"/>
    <xf numFmtId="164" fontId="14" fillId="2" borderId="29" xfId="1" applyNumberFormat="1" applyFont="1" applyFill="1" applyBorder="1" applyAlignment="1">
      <alignment horizontal="center"/>
    </xf>
    <xf numFmtId="164" fontId="14" fillId="0" borderId="25" xfId="0" applyNumberFormat="1" applyFont="1" applyFill="1" applyBorder="1" applyAlignment="1">
      <alignment horizontal="right"/>
    </xf>
    <xf numFmtId="0" fontId="2" fillId="0" borderId="24" xfId="0" applyFont="1" applyFill="1" applyBorder="1"/>
    <xf numFmtId="164" fontId="14" fillId="2" borderId="28" xfId="1" applyNumberFormat="1" applyFont="1" applyFill="1" applyBorder="1"/>
    <xf numFmtId="164" fontId="14" fillId="2" borderId="18" xfId="1" applyNumberFormat="1" applyFont="1" applyFill="1" applyBorder="1" applyAlignment="1">
      <alignment horizontal="center"/>
    </xf>
    <xf numFmtId="164" fontId="14" fillId="0" borderId="30" xfId="1" applyNumberFormat="1" applyFont="1" applyFill="1" applyBorder="1"/>
    <xf numFmtId="164" fontId="14" fillId="2" borderId="31" xfId="1" applyNumberFormat="1" applyFont="1" applyFill="1" applyBorder="1"/>
    <xf numFmtId="164" fontId="14" fillId="2" borderId="32" xfId="1" applyNumberFormat="1" applyFont="1" applyFill="1" applyBorder="1" applyAlignment="1">
      <alignment horizontal="center"/>
    </xf>
    <xf numFmtId="164" fontId="14" fillId="0" borderId="33" xfId="0" applyNumberFormat="1" applyFont="1" applyFill="1" applyBorder="1" applyAlignment="1">
      <alignment horizontal="right"/>
    </xf>
    <xf numFmtId="164" fontId="14" fillId="3" borderId="8" xfId="1" applyNumberFormat="1" applyFont="1" applyFill="1" applyBorder="1" applyAlignment="1" applyProtection="1">
      <alignment horizontal="right"/>
      <protection locked="0"/>
    </xf>
    <xf numFmtId="165" fontId="13" fillId="0" borderId="25" xfId="2" applyNumberFormat="1" applyFont="1" applyFill="1" applyBorder="1" applyAlignment="1">
      <alignment horizontal="center"/>
    </xf>
    <xf numFmtId="0" fontId="2" fillId="0" borderId="37" xfId="0" applyFont="1" applyFill="1" applyBorder="1"/>
    <xf numFmtId="0" fontId="19" fillId="0" borderId="38" xfId="0" applyFont="1" applyFill="1" applyBorder="1" applyAlignment="1">
      <alignment horizontal="center"/>
    </xf>
    <xf numFmtId="0" fontId="14" fillId="2" borderId="39" xfId="0" applyFont="1" applyFill="1" applyBorder="1"/>
    <xf numFmtId="0" fontId="14" fillId="2" borderId="40" xfId="0" applyNumberFormat="1" applyFont="1" applyFill="1" applyBorder="1" applyAlignment="1">
      <alignment horizontal="center"/>
    </xf>
    <xf numFmtId="3" fontId="14" fillId="0" borderId="41" xfId="0" applyNumberFormat="1" applyFont="1" applyFill="1" applyBorder="1"/>
    <xf numFmtId="44" fontId="14" fillId="2" borderId="41" xfId="0" applyNumberFormat="1" applyFont="1" applyFill="1" applyBorder="1"/>
    <xf numFmtId="164" fontId="14" fillId="2" borderId="42" xfId="0" applyNumberFormat="1" applyFont="1" applyFill="1" applyBorder="1"/>
    <xf numFmtId="164" fontId="19" fillId="0" borderId="43" xfId="1" applyNumberFormat="1" applyFont="1" applyFill="1" applyBorder="1" applyAlignment="1">
      <alignment horizontal="right"/>
    </xf>
    <xf numFmtId="164" fontId="8" fillId="0" borderId="0" xfId="0" applyNumberFormat="1" applyFont="1" applyFill="1" applyAlignment="1">
      <alignment horizontal="right"/>
    </xf>
    <xf numFmtId="164" fontId="17" fillId="0" borderId="44" xfId="1" applyNumberFormat="1" applyFont="1" applyFill="1" applyBorder="1" applyAlignment="1">
      <alignment horizontal="right"/>
    </xf>
    <xf numFmtId="44" fontId="13" fillId="0" borderId="11" xfId="1" applyFont="1" applyFill="1" applyBorder="1"/>
    <xf numFmtId="0" fontId="13" fillId="0" borderId="45" xfId="0" applyFont="1" applyFill="1" applyBorder="1" applyAlignment="1">
      <alignment horizontal="center"/>
    </xf>
    <xf numFmtId="44" fontId="13" fillId="0" borderId="45" xfId="1" applyFont="1" applyFill="1" applyBorder="1" applyAlignment="1">
      <alignment horizontal="center"/>
    </xf>
    <xf numFmtId="44" fontId="13" fillId="0" borderId="12" xfId="1" applyFont="1" applyFill="1" applyBorder="1" applyAlignment="1">
      <alignment horizontal="center"/>
    </xf>
    <xf numFmtId="165" fontId="13" fillId="0" borderId="12" xfId="2" applyNumberFormat="1" applyFont="1" applyFill="1" applyBorder="1" applyAlignment="1">
      <alignment horizontal="center"/>
    </xf>
    <xf numFmtId="44" fontId="13" fillId="0" borderId="12" xfId="1" applyFont="1" applyFill="1" applyBorder="1" applyAlignment="1">
      <alignment horizontal="right"/>
    </xf>
    <xf numFmtId="164" fontId="8" fillId="0" borderId="0" xfId="1" applyNumberFormat="1" applyFont="1" applyFill="1" applyAlignment="1">
      <alignment horizontal="right"/>
    </xf>
    <xf numFmtId="164" fontId="17" fillId="0" borderId="10" xfId="0" applyNumberFormat="1" applyFont="1" applyFill="1" applyBorder="1" applyAlignment="1">
      <alignment horizontal="right"/>
    </xf>
    <xf numFmtId="0" fontId="10" fillId="0" borderId="0" xfId="0" applyFont="1" applyFill="1"/>
    <xf numFmtId="0" fontId="10" fillId="0" borderId="0" xfId="0" applyFont="1" applyFill="1" applyBorder="1"/>
    <xf numFmtId="44" fontId="10" fillId="0" borderId="10" xfId="0" applyNumberFormat="1" applyFont="1" applyFill="1" applyBorder="1" applyAlignment="1">
      <alignment horizontal="center"/>
    </xf>
    <xf numFmtId="44" fontId="10" fillId="0" borderId="10" xfId="0" applyNumberFormat="1" applyFont="1" applyFill="1" applyBorder="1" applyAlignment="1">
      <alignment horizontal="right"/>
    </xf>
    <xf numFmtId="0" fontId="8" fillId="4" borderId="9" xfId="0" applyFont="1" applyFill="1" applyBorder="1" applyAlignment="1" applyProtection="1">
      <alignment horizontal="center"/>
      <protection locked="0"/>
    </xf>
    <xf numFmtId="7" fontId="14" fillId="0" borderId="9" xfId="0" applyNumberFormat="1" applyFont="1" applyFill="1" applyBorder="1" applyAlignment="1" applyProtection="1">
      <alignment horizontal="right"/>
    </xf>
    <xf numFmtId="0" fontId="8" fillId="0" borderId="16" xfId="0" applyFont="1" applyFill="1" applyBorder="1" applyAlignment="1">
      <alignment horizontal="left"/>
    </xf>
    <xf numFmtId="0" fontId="0" fillId="0" borderId="18" xfId="0" applyBorder="1" applyAlignment="1">
      <alignment horizontal="left"/>
    </xf>
    <xf numFmtId="0" fontId="0" fillId="0" borderId="29" xfId="0" applyBorder="1" applyAlignment="1">
      <alignment horizontal="left"/>
    </xf>
    <xf numFmtId="0" fontId="8" fillId="5" borderId="22" xfId="0" applyFont="1" applyFill="1" applyBorder="1" applyAlignment="1" applyProtection="1">
      <alignment horizontal="center"/>
    </xf>
    <xf numFmtId="7" fontId="14" fillId="0" borderId="22" xfId="0" applyNumberFormat="1" applyFont="1" applyFill="1" applyBorder="1" applyAlignment="1" applyProtection="1">
      <alignment horizontal="right"/>
      <protection locked="0"/>
    </xf>
    <xf numFmtId="7" fontId="14" fillId="4" borderId="22" xfId="0" applyNumberFormat="1" applyFont="1" applyFill="1" applyBorder="1" applyAlignment="1" applyProtection="1">
      <alignment horizontal="right"/>
      <protection locked="0"/>
    </xf>
    <xf numFmtId="0" fontId="8" fillId="4" borderId="25" xfId="0" applyFont="1" applyFill="1" applyBorder="1" applyAlignment="1" applyProtection="1">
      <alignment horizontal="center"/>
      <protection locked="0"/>
    </xf>
    <xf numFmtId="7" fontId="14" fillId="0" borderId="25" xfId="0" applyNumberFormat="1" applyFont="1" applyFill="1" applyBorder="1" applyAlignment="1" applyProtection="1">
      <alignment horizontal="right"/>
    </xf>
    <xf numFmtId="0" fontId="10" fillId="0" borderId="10" xfId="0" applyFont="1" applyFill="1" applyBorder="1"/>
    <xf numFmtId="0" fontId="8" fillId="4" borderId="22" xfId="0" applyFont="1" applyFill="1" applyBorder="1" applyAlignment="1" applyProtection="1">
      <alignment horizontal="center"/>
      <protection locked="0"/>
    </xf>
    <xf numFmtId="7" fontId="14" fillId="0" borderId="22" xfId="0" applyNumberFormat="1" applyFont="1" applyFill="1" applyBorder="1" applyAlignment="1" applyProtection="1">
      <alignment horizontal="right"/>
    </xf>
    <xf numFmtId="7" fontId="17" fillId="0" borderId="10" xfId="0" applyNumberFormat="1" applyFont="1" applyFill="1" applyBorder="1" applyAlignment="1">
      <alignment horizontal="right"/>
    </xf>
    <xf numFmtId="0" fontId="20" fillId="0" borderId="0" xfId="0" applyFont="1" applyFill="1" applyAlignment="1">
      <alignment horizontal="center"/>
    </xf>
    <xf numFmtId="0" fontId="20" fillId="0" borderId="0" xfId="0" applyFont="1" applyFill="1"/>
    <xf numFmtId="0" fontId="14" fillId="0" borderId="0" xfId="0" applyFont="1" applyFill="1"/>
    <xf numFmtId="0" fontId="14" fillId="0" borderId="0" xfId="0" applyFont="1" applyFill="1" applyAlignment="1">
      <alignment horizontal="center"/>
    </xf>
    <xf numFmtId="10" fontId="2" fillId="0" borderId="0" xfId="2" applyNumberFormat="1" applyFont="1" applyFill="1"/>
    <xf numFmtId="44" fontId="8" fillId="0" borderId="0" xfId="0" applyNumberFormat="1" applyFont="1" applyFill="1" applyBorder="1"/>
    <xf numFmtId="166" fontId="8" fillId="0" borderId="0" xfId="0" applyNumberFormat="1" applyFont="1" applyFill="1" applyBorder="1"/>
    <xf numFmtId="0" fontId="8" fillId="0" borderId="9" xfId="0" applyFont="1" applyFill="1" applyBorder="1" applyAlignment="1" applyProtection="1">
      <alignment horizontal="center"/>
    </xf>
    <xf numFmtId="167" fontId="8" fillId="0" borderId="0" xfId="0" applyNumberFormat="1" applyFont="1" applyFill="1" applyBorder="1"/>
    <xf numFmtId="0" fontId="8" fillId="0" borderId="22" xfId="0" applyFont="1" applyFill="1" applyBorder="1" applyAlignment="1" applyProtection="1">
      <alignment horizontal="center"/>
    </xf>
    <xf numFmtId="0" fontId="8" fillId="0" borderId="25" xfId="0" applyFont="1" applyFill="1" applyBorder="1" applyAlignment="1" applyProtection="1">
      <alignment horizontal="center"/>
    </xf>
    <xf numFmtId="7" fontId="14" fillId="0" borderId="25" xfId="0" applyNumberFormat="1" applyFont="1" applyFill="1" applyBorder="1" applyAlignment="1">
      <alignment horizontal="right"/>
    </xf>
    <xf numFmtId="0" fontId="8" fillId="0" borderId="23" xfId="0" applyFont="1" applyFill="1" applyBorder="1" applyAlignment="1">
      <alignment horizontal="left"/>
    </xf>
    <xf numFmtId="0" fontId="0" fillId="0" borderId="24" xfId="0" applyBorder="1" applyAlignment="1">
      <alignment horizontal="left"/>
    </xf>
    <xf numFmtId="0" fontId="0" fillId="0" borderId="26" xfId="0" applyBorder="1" applyAlignment="1">
      <alignment horizontal="left"/>
    </xf>
    <xf numFmtId="0" fontId="8" fillId="0" borderId="23" xfId="0" applyFont="1" applyFill="1" applyBorder="1" applyAlignment="1"/>
    <xf numFmtId="0" fontId="0" fillId="0" borderId="24" xfId="0" applyBorder="1" applyAlignment="1"/>
    <xf numFmtId="0" fontId="0" fillId="0" borderId="26" xfId="0" applyBorder="1" applyAlignment="1"/>
    <xf numFmtId="0" fontId="8" fillId="4" borderId="12" xfId="0" applyFont="1" applyFill="1" applyBorder="1" applyAlignment="1" applyProtection="1">
      <alignment horizontal="center"/>
      <protection locked="0"/>
    </xf>
    <xf numFmtId="7" fontId="14" fillId="0" borderId="47" xfId="0" applyNumberFormat="1" applyFont="1" applyFill="1" applyBorder="1" applyAlignment="1" applyProtection="1">
      <alignment horizontal="right"/>
    </xf>
    <xf numFmtId="167" fontId="10" fillId="0" borderId="0" xfId="0" applyNumberFormat="1" applyFont="1" applyFill="1" applyBorder="1"/>
    <xf numFmtId="7" fontId="17" fillId="0" borderId="10" xfId="0" applyNumberFormat="1" applyFont="1" applyFill="1" applyBorder="1" applyAlignment="1"/>
    <xf numFmtId="0" fontId="2" fillId="0" borderId="0" xfId="0" applyFont="1" applyFill="1" applyAlignment="1">
      <alignment horizontal="right"/>
    </xf>
    <xf numFmtId="0" fontId="5" fillId="0" borderId="1" xfId="0" applyFont="1" applyFill="1" applyBorder="1"/>
    <xf numFmtId="0" fontId="2" fillId="0" borderId="2" xfId="0" applyFont="1" applyFill="1" applyBorder="1"/>
    <xf numFmtId="0" fontId="2" fillId="0" borderId="2" xfId="0" applyFont="1" applyFill="1" applyBorder="1" applyAlignment="1">
      <alignment horizontal="center"/>
    </xf>
    <xf numFmtId="164" fontId="17" fillId="0" borderId="48" xfId="0" applyNumberFormat="1" applyFont="1" applyFill="1" applyBorder="1" applyAlignment="1">
      <alignment horizontal="right"/>
    </xf>
    <xf numFmtId="14" fontId="2" fillId="0" borderId="0" xfId="0" applyNumberFormat="1" applyFont="1" applyFill="1" applyAlignment="1">
      <alignment horizontal="left"/>
    </xf>
    <xf numFmtId="0" fontId="10" fillId="0" borderId="4" xfId="0" applyFont="1" applyFill="1" applyBorder="1" applyAlignment="1"/>
    <xf numFmtId="0" fontId="0" fillId="0" borderId="5" xfId="0" applyBorder="1" applyAlignment="1"/>
    <xf numFmtId="0" fontId="0" fillId="0" borderId="6" xfId="0" applyBorder="1" applyAlignment="1"/>
    <xf numFmtId="0" fontId="7" fillId="0" borderId="1" xfId="0" applyFont="1" applyFill="1" applyBorder="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7" fillId="0" borderId="34" xfId="0" applyFont="1" applyFill="1" applyBorder="1" applyAlignment="1" applyProtection="1">
      <alignment horizontal="right"/>
      <protection locked="0"/>
    </xf>
    <xf numFmtId="0" fontId="18" fillId="0" borderId="35" xfId="0" applyFont="1" applyBorder="1" applyAlignment="1">
      <alignment horizontal="right"/>
    </xf>
    <xf numFmtId="0" fontId="18" fillId="0" borderId="36" xfId="0" applyFont="1" applyBorder="1" applyAlignment="1">
      <alignment horizontal="right"/>
    </xf>
    <xf numFmtId="0" fontId="10" fillId="0" borderId="1" xfId="0" applyFont="1" applyFill="1" applyBorder="1" applyAlignment="1"/>
    <xf numFmtId="0" fontId="0" fillId="0" borderId="2" xfId="0" applyBorder="1" applyAlignment="1"/>
    <xf numFmtId="0" fontId="0" fillId="0" borderId="3" xfId="0" applyBorder="1" applyAlignment="1"/>
    <xf numFmtId="0" fontId="8" fillId="0" borderId="23" xfId="0" applyFont="1" applyFill="1" applyBorder="1" applyAlignment="1">
      <alignment horizontal="left"/>
    </xf>
    <xf numFmtId="0" fontId="0" fillId="0" borderId="24" xfId="0" applyBorder="1" applyAlignment="1">
      <alignment horizontal="left"/>
    </xf>
    <xf numFmtId="0" fontId="0" fillId="0" borderId="26" xfId="0" applyBorder="1" applyAlignment="1">
      <alignment horizontal="left"/>
    </xf>
    <xf numFmtId="0" fontId="10" fillId="0" borderId="10" xfId="0" applyFont="1" applyFill="1" applyBorder="1" applyAlignment="1">
      <alignment horizontal="left"/>
    </xf>
    <xf numFmtId="0" fontId="10" fillId="0" borderId="4" xfId="0" applyFont="1" applyFill="1" applyBorder="1" applyAlignment="1">
      <alignment horizontal="left"/>
    </xf>
    <xf numFmtId="0" fontId="8" fillId="0" borderId="13" xfId="0" applyFont="1" applyFill="1"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8" fillId="0" borderId="16" xfId="0" applyFont="1" applyFill="1" applyBorder="1" applyAlignment="1">
      <alignment horizontal="left"/>
    </xf>
    <xf numFmtId="0" fontId="0" fillId="0" borderId="18" xfId="0" applyBorder="1" applyAlignment="1">
      <alignment horizontal="left"/>
    </xf>
    <xf numFmtId="0" fontId="0" fillId="0" borderId="29" xfId="0" applyBorder="1" applyAlignment="1">
      <alignment horizontal="left"/>
    </xf>
    <xf numFmtId="0" fontId="10" fillId="0" borderId="4" xfId="0" applyFont="1" applyFill="1" applyBorder="1" applyAlignment="1">
      <alignment horizontal="right"/>
    </xf>
    <xf numFmtId="0" fontId="10" fillId="0" borderId="5" xfId="0" applyFont="1" applyFill="1" applyBorder="1" applyAlignment="1">
      <alignment horizontal="right"/>
    </xf>
    <xf numFmtId="0" fontId="10" fillId="0" borderId="6" xfId="0" applyFont="1" applyFill="1" applyBorder="1" applyAlignment="1">
      <alignment horizontal="right"/>
    </xf>
    <xf numFmtId="0" fontId="8" fillId="0" borderId="23" xfId="0" applyFont="1" applyFill="1" applyBorder="1" applyAlignment="1"/>
    <xf numFmtId="0" fontId="0" fillId="0" borderId="24" xfId="0" applyBorder="1" applyAlignment="1"/>
    <xf numFmtId="0" fontId="0" fillId="0" borderId="26" xfId="0" applyBorder="1" applyAlignment="1"/>
    <xf numFmtId="0" fontId="8" fillId="0" borderId="11" xfId="0" applyFont="1" applyFill="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3"/>
  <sheetViews>
    <sheetView tabSelected="1" zoomScaleNormal="100" workbookViewId="0">
      <selection activeCell="N5" sqref="N5"/>
    </sheetView>
  </sheetViews>
  <sheetFormatPr defaultColWidth="9.109375" defaultRowHeight="10.199999999999999" x14ac:dyDescent="0.2"/>
  <cols>
    <col min="1" max="1" width="2.33203125" style="1" customWidth="1"/>
    <col min="2" max="2" width="12.6640625" style="3" customWidth="1"/>
    <col min="3" max="3" width="7.5546875" style="1" customWidth="1"/>
    <col min="4" max="4" width="11.109375" style="3" customWidth="1"/>
    <col min="5" max="5" width="8.5546875" style="1" customWidth="1"/>
    <col min="6" max="6" width="8.6640625" style="1" customWidth="1"/>
    <col min="7" max="7" width="12.6640625" style="1" customWidth="1"/>
    <col min="8" max="8" width="10.33203125" style="1" customWidth="1"/>
    <col min="9" max="9" width="10.6640625" style="3" customWidth="1"/>
    <col min="10" max="10" width="12.88671875" style="1" customWidth="1"/>
    <col min="11" max="11" width="2.88671875" style="1" customWidth="1"/>
    <col min="12" max="12" width="11" style="1" customWidth="1"/>
    <col min="13" max="13" width="9.44140625" style="1" bestFit="1" customWidth="1"/>
    <col min="14" max="14" width="11.109375" style="1" customWidth="1"/>
    <col min="15" max="15" width="10.33203125" style="1" customWidth="1"/>
    <col min="16" max="16" width="13.44140625" style="1" customWidth="1"/>
    <col min="17" max="256" width="9.109375" style="1"/>
    <col min="257" max="257" width="2.33203125" style="1" customWidth="1"/>
    <col min="258" max="258" width="12.6640625" style="1" customWidth="1"/>
    <col min="259" max="259" width="7.5546875" style="1" customWidth="1"/>
    <col min="260" max="260" width="11.109375" style="1" customWidth="1"/>
    <col min="261" max="261" width="8.5546875" style="1" customWidth="1"/>
    <col min="262" max="262" width="8.6640625" style="1" customWidth="1"/>
    <col min="263" max="263" width="12.6640625" style="1" customWidth="1"/>
    <col min="264" max="264" width="10.33203125" style="1" customWidth="1"/>
    <col min="265" max="265" width="10.6640625" style="1" customWidth="1"/>
    <col min="266" max="266" width="12.88671875" style="1" customWidth="1"/>
    <col min="267" max="267" width="2.88671875" style="1" customWidth="1"/>
    <col min="268" max="268" width="11" style="1" customWidth="1"/>
    <col min="269" max="269" width="9.44140625" style="1" bestFit="1" customWidth="1"/>
    <col min="270" max="270" width="11.109375" style="1" customWidth="1"/>
    <col min="271" max="271" width="10.33203125" style="1" customWidth="1"/>
    <col min="272" max="272" width="13.44140625" style="1" customWidth="1"/>
    <col min="273" max="512" width="9.109375" style="1"/>
    <col min="513" max="513" width="2.33203125" style="1" customWidth="1"/>
    <col min="514" max="514" width="12.6640625" style="1" customWidth="1"/>
    <col min="515" max="515" width="7.5546875" style="1" customWidth="1"/>
    <col min="516" max="516" width="11.109375" style="1" customWidth="1"/>
    <col min="517" max="517" width="8.5546875" style="1" customWidth="1"/>
    <col min="518" max="518" width="8.6640625" style="1" customWidth="1"/>
    <col min="519" max="519" width="12.6640625" style="1" customWidth="1"/>
    <col min="520" max="520" width="10.33203125" style="1" customWidth="1"/>
    <col min="521" max="521" width="10.6640625" style="1" customWidth="1"/>
    <col min="522" max="522" width="12.88671875" style="1" customWidth="1"/>
    <col min="523" max="523" width="2.88671875" style="1" customWidth="1"/>
    <col min="524" max="524" width="11" style="1" customWidth="1"/>
    <col min="525" max="525" width="9.44140625" style="1" bestFit="1" customWidth="1"/>
    <col min="526" max="526" width="11.109375" style="1" customWidth="1"/>
    <col min="527" max="527" width="10.33203125" style="1" customWidth="1"/>
    <col min="528" max="528" width="13.44140625" style="1" customWidth="1"/>
    <col min="529" max="768" width="9.109375" style="1"/>
    <col min="769" max="769" width="2.33203125" style="1" customWidth="1"/>
    <col min="770" max="770" width="12.6640625" style="1" customWidth="1"/>
    <col min="771" max="771" width="7.5546875" style="1" customWidth="1"/>
    <col min="772" max="772" width="11.109375" style="1" customWidth="1"/>
    <col min="773" max="773" width="8.5546875" style="1" customWidth="1"/>
    <col min="774" max="774" width="8.6640625" style="1" customWidth="1"/>
    <col min="775" max="775" width="12.6640625" style="1" customWidth="1"/>
    <col min="776" max="776" width="10.33203125" style="1" customWidth="1"/>
    <col min="777" max="777" width="10.6640625" style="1" customWidth="1"/>
    <col min="778" max="778" width="12.88671875" style="1" customWidth="1"/>
    <col min="779" max="779" width="2.88671875" style="1" customWidth="1"/>
    <col min="780" max="780" width="11" style="1" customWidth="1"/>
    <col min="781" max="781" width="9.44140625" style="1" bestFit="1" customWidth="1"/>
    <col min="782" max="782" width="11.109375" style="1" customWidth="1"/>
    <col min="783" max="783" width="10.33203125" style="1" customWidth="1"/>
    <col min="784" max="784" width="13.44140625" style="1" customWidth="1"/>
    <col min="785" max="1024" width="9.109375" style="1"/>
    <col min="1025" max="1025" width="2.33203125" style="1" customWidth="1"/>
    <col min="1026" max="1026" width="12.6640625" style="1" customWidth="1"/>
    <col min="1027" max="1027" width="7.5546875" style="1" customWidth="1"/>
    <col min="1028" max="1028" width="11.109375" style="1" customWidth="1"/>
    <col min="1029" max="1029" width="8.5546875" style="1" customWidth="1"/>
    <col min="1030" max="1030" width="8.6640625" style="1" customWidth="1"/>
    <col min="1031" max="1031" width="12.6640625" style="1" customWidth="1"/>
    <col min="1032" max="1032" width="10.33203125" style="1" customWidth="1"/>
    <col min="1033" max="1033" width="10.6640625" style="1" customWidth="1"/>
    <col min="1034" max="1034" width="12.88671875" style="1" customWidth="1"/>
    <col min="1035" max="1035" width="2.88671875" style="1" customWidth="1"/>
    <col min="1036" max="1036" width="11" style="1" customWidth="1"/>
    <col min="1037" max="1037" width="9.44140625" style="1" bestFit="1" customWidth="1"/>
    <col min="1038" max="1038" width="11.109375" style="1" customWidth="1"/>
    <col min="1039" max="1039" width="10.33203125" style="1" customWidth="1"/>
    <col min="1040" max="1040" width="13.44140625" style="1" customWidth="1"/>
    <col min="1041" max="1280" width="9.109375" style="1"/>
    <col min="1281" max="1281" width="2.33203125" style="1" customWidth="1"/>
    <col min="1282" max="1282" width="12.6640625" style="1" customWidth="1"/>
    <col min="1283" max="1283" width="7.5546875" style="1" customWidth="1"/>
    <col min="1284" max="1284" width="11.109375" style="1" customWidth="1"/>
    <col min="1285" max="1285" width="8.5546875" style="1" customWidth="1"/>
    <col min="1286" max="1286" width="8.6640625" style="1" customWidth="1"/>
    <col min="1287" max="1287" width="12.6640625" style="1" customWidth="1"/>
    <col min="1288" max="1288" width="10.33203125" style="1" customWidth="1"/>
    <col min="1289" max="1289" width="10.6640625" style="1" customWidth="1"/>
    <col min="1290" max="1290" width="12.88671875" style="1" customWidth="1"/>
    <col min="1291" max="1291" width="2.88671875" style="1" customWidth="1"/>
    <col min="1292" max="1292" width="11" style="1" customWidth="1"/>
    <col min="1293" max="1293" width="9.44140625" style="1" bestFit="1" customWidth="1"/>
    <col min="1294" max="1294" width="11.109375" style="1" customWidth="1"/>
    <col min="1295" max="1295" width="10.33203125" style="1" customWidth="1"/>
    <col min="1296" max="1296" width="13.44140625" style="1" customWidth="1"/>
    <col min="1297" max="1536" width="9.109375" style="1"/>
    <col min="1537" max="1537" width="2.33203125" style="1" customWidth="1"/>
    <col min="1538" max="1538" width="12.6640625" style="1" customWidth="1"/>
    <col min="1539" max="1539" width="7.5546875" style="1" customWidth="1"/>
    <col min="1540" max="1540" width="11.109375" style="1" customWidth="1"/>
    <col min="1541" max="1541" width="8.5546875" style="1" customWidth="1"/>
    <col min="1542" max="1542" width="8.6640625" style="1" customWidth="1"/>
    <col min="1543" max="1543" width="12.6640625" style="1" customWidth="1"/>
    <col min="1544" max="1544" width="10.33203125" style="1" customWidth="1"/>
    <col min="1545" max="1545" width="10.6640625" style="1" customWidth="1"/>
    <col min="1546" max="1546" width="12.88671875" style="1" customWidth="1"/>
    <col min="1547" max="1547" width="2.88671875" style="1" customWidth="1"/>
    <col min="1548" max="1548" width="11" style="1" customWidth="1"/>
    <col min="1549" max="1549" width="9.44140625" style="1" bestFit="1" customWidth="1"/>
    <col min="1550" max="1550" width="11.109375" style="1" customWidth="1"/>
    <col min="1551" max="1551" width="10.33203125" style="1" customWidth="1"/>
    <col min="1552" max="1552" width="13.44140625" style="1" customWidth="1"/>
    <col min="1553" max="1792" width="9.109375" style="1"/>
    <col min="1793" max="1793" width="2.33203125" style="1" customWidth="1"/>
    <col min="1794" max="1794" width="12.6640625" style="1" customWidth="1"/>
    <col min="1795" max="1795" width="7.5546875" style="1" customWidth="1"/>
    <col min="1796" max="1796" width="11.109375" style="1" customWidth="1"/>
    <col min="1797" max="1797" width="8.5546875" style="1" customWidth="1"/>
    <col min="1798" max="1798" width="8.6640625" style="1" customWidth="1"/>
    <col min="1799" max="1799" width="12.6640625" style="1" customWidth="1"/>
    <col min="1800" max="1800" width="10.33203125" style="1" customWidth="1"/>
    <col min="1801" max="1801" width="10.6640625" style="1" customWidth="1"/>
    <col min="1802" max="1802" width="12.88671875" style="1" customWidth="1"/>
    <col min="1803" max="1803" width="2.88671875" style="1" customWidth="1"/>
    <col min="1804" max="1804" width="11" style="1" customWidth="1"/>
    <col min="1805" max="1805" width="9.44140625" style="1" bestFit="1" customWidth="1"/>
    <col min="1806" max="1806" width="11.109375" style="1" customWidth="1"/>
    <col min="1807" max="1807" width="10.33203125" style="1" customWidth="1"/>
    <col min="1808" max="1808" width="13.44140625" style="1" customWidth="1"/>
    <col min="1809" max="2048" width="9.109375" style="1"/>
    <col min="2049" max="2049" width="2.33203125" style="1" customWidth="1"/>
    <col min="2050" max="2050" width="12.6640625" style="1" customWidth="1"/>
    <col min="2051" max="2051" width="7.5546875" style="1" customWidth="1"/>
    <col min="2052" max="2052" width="11.109375" style="1" customWidth="1"/>
    <col min="2053" max="2053" width="8.5546875" style="1" customWidth="1"/>
    <col min="2054" max="2054" width="8.6640625" style="1" customWidth="1"/>
    <col min="2055" max="2055" width="12.6640625" style="1" customWidth="1"/>
    <col min="2056" max="2056" width="10.33203125" style="1" customWidth="1"/>
    <col min="2057" max="2057" width="10.6640625" style="1" customWidth="1"/>
    <col min="2058" max="2058" width="12.88671875" style="1" customWidth="1"/>
    <col min="2059" max="2059" width="2.88671875" style="1" customWidth="1"/>
    <col min="2060" max="2060" width="11" style="1" customWidth="1"/>
    <col min="2061" max="2061" width="9.44140625" style="1" bestFit="1" customWidth="1"/>
    <col min="2062" max="2062" width="11.109375" style="1" customWidth="1"/>
    <col min="2063" max="2063" width="10.33203125" style="1" customWidth="1"/>
    <col min="2064" max="2064" width="13.44140625" style="1" customWidth="1"/>
    <col min="2065" max="2304" width="9.109375" style="1"/>
    <col min="2305" max="2305" width="2.33203125" style="1" customWidth="1"/>
    <col min="2306" max="2306" width="12.6640625" style="1" customWidth="1"/>
    <col min="2307" max="2307" width="7.5546875" style="1" customWidth="1"/>
    <col min="2308" max="2308" width="11.109375" style="1" customWidth="1"/>
    <col min="2309" max="2309" width="8.5546875" style="1" customWidth="1"/>
    <col min="2310" max="2310" width="8.6640625" style="1" customWidth="1"/>
    <col min="2311" max="2311" width="12.6640625" style="1" customWidth="1"/>
    <col min="2312" max="2312" width="10.33203125" style="1" customWidth="1"/>
    <col min="2313" max="2313" width="10.6640625" style="1" customWidth="1"/>
    <col min="2314" max="2314" width="12.88671875" style="1" customWidth="1"/>
    <col min="2315" max="2315" width="2.88671875" style="1" customWidth="1"/>
    <col min="2316" max="2316" width="11" style="1" customWidth="1"/>
    <col min="2317" max="2317" width="9.44140625" style="1" bestFit="1" customWidth="1"/>
    <col min="2318" max="2318" width="11.109375" style="1" customWidth="1"/>
    <col min="2319" max="2319" width="10.33203125" style="1" customWidth="1"/>
    <col min="2320" max="2320" width="13.44140625" style="1" customWidth="1"/>
    <col min="2321" max="2560" width="9.109375" style="1"/>
    <col min="2561" max="2561" width="2.33203125" style="1" customWidth="1"/>
    <col min="2562" max="2562" width="12.6640625" style="1" customWidth="1"/>
    <col min="2563" max="2563" width="7.5546875" style="1" customWidth="1"/>
    <col min="2564" max="2564" width="11.109375" style="1" customWidth="1"/>
    <col min="2565" max="2565" width="8.5546875" style="1" customWidth="1"/>
    <col min="2566" max="2566" width="8.6640625" style="1" customWidth="1"/>
    <col min="2567" max="2567" width="12.6640625" style="1" customWidth="1"/>
    <col min="2568" max="2568" width="10.33203125" style="1" customWidth="1"/>
    <col min="2569" max="2569" width="10.6640625" style="1" customWidth="1"/>
    <col min="2570" max="2570" width="12.88671875" style="1" customWidth="1"/>
    <col min="2571" max="2571" width="2.88671875" style="1" customWidth="1"/>
    <col min="2572" max="2572" width="11" style="1" customWidth="1"/>
    <col min="2573" max="2573" width="9.44140625" style="1" bestFit="1" customWidth="1"/>
    <col min="2574" max="2574" width="11.109375" style="1" customWidth="1"/>
    <col min="2575" max="2575" width="10.33203125" style="1" customWidth="1"/>
    <col min="2576" max="2576" width="13.44140625" style="1" customWidth="1"/>
    <col min="2577" max="2816" width="9.109375" style="1"/>
    <col min="2817" max="2817" width="2.33203125" style="1" customWidth="1"/>
    <col min="2818" max="2818" width="12.6640625" style="1" customWidth="1"/>
    <col min="2819" max="2819" width="7.5546875" style="1" customWidth="1"/>
    <col min="2820" max="2820" width="11.109375" style="1" customWidth="1"/>
    <col min="2821" max="2821" width="8.5546875" style="1" customWidth="1"/>
    <col min="2822" max="2822" width="8.6640625" style="1" customWidth="1"/>
    <col min="2823" max="2823" width="12.6640625" style="1" customWidth="1"/>
    <col min="2824" max="2824" width="10.33203125" style="1" customWidth="1"/>
    <col min="2825" max="2825" width="10.6640625" style="1" customWidth="1"/>
    <col min="2826" max="2826" width="12.88671875" style="1" customWidth="1"/>
    <col min="2827" max="2827" width="2.88671875" style="1" customWidth="1"/>
    <col min="2828" max="2828" width="11" style="1" customWidth="1"/>
    <col min="2829" max="2829" width="9.44140625" style="1" bestFit="1" customWidth="1"/>
    <col min="2830" max="2830" width="11.109375" style="1" customWidth="1"/>
    <col min="2831" max="2831" width="10.33203125" style="1" customWidth="1"/>
    <col min="2832" max="2832" width="13.44140625" style="1" customWidth="1"/>
    <col min="2833" max="3072" width="9.109375" style="1"/>
    <col min="3073" max="3073" width="2.33203125" style="1" customWidth="1"/>
    <col min="3074" max="3074" width="12.6640625" style="1" customWidth="1"/>
    <col min="3075" max="3075" width="7.5546875" style="1" customWidth="1"/>
    <col min="3076" max="3076" width="11.109375" style="1" customWidth="1"/>
    <col min="3077" max="3077" width="8.5546875" style="1" customWidth="1"/>
    <col min="3078" max="3078" width="8.6640625" style="1" customWidth="1"/>
    <col min="3079" max="3079" width="12.6640625" style="1" customWidth="1"/>
    <col min="3080" max="3080" width="10.33203125" style="1" customWidth="1"/>
    <col min="3081" max="3081" width="10.6640625" style="1" customWidth="1"/>
    <col min="3082" max="3082" width="12.88671875" style="1" customWidth="1"/>
    <col min="3083" max="3083" width="2.88671875" style="1" customWidth="1"/>
    <col min="3084" max="3084" width="11" style="1" customWidth="1"/>
    <col min="3085" max="3085" width="9.44140625" style="1" bestFit="1" customWidth="1"/>
    <col min="3086" max="3086" width="11.109375" style="1" customWidth="1"/>
    <col min="3087" max="3087" width="10.33203125" style="1" customWidth="1"/>
    <col min="3088" max="3088" width="13.44140625" style="1" customWidth="1"/>
    <col min="3089" max="3328" width="9.109375" style="1"/>
    <col min="3329" max="3329" width="2.33203125" style="1" customWidth="1"/>
    <col min="3330" max="3330" width="12.6640625" style="1" customWidth="1"/>
    <col min="3331" max="3331" width="7.5546875" style="1" customWidth="1"/>
    <col min="3332" max="3332" width="11.109375" style="1" customWidth="1"/>
    <col min="3333" max="3333" width="8.5546875" style="1" customWidth="1"/>
    <col min="3334" max="3334" width="8.6640625" style="1" customWidth="1"/>
    <col min="3335" max="3335" width="12.6640625" style="1" customWidth="1"/>
    <col min="3336" max="3336" width="10.33203125" style="1" customWidth="1"/>
    <col min="3337" max="3337" width="10.6640625" style="1" customWidth="1"/>
    <col min="3338" max="3338" width="12.88671875" style="1" customWidth="1"/>
    <col min="3339" max="3339" width="2.88671875" style="1" customWidth="1"/>
    <col min="3340" max="3340" width="11" style="1" customWidth="1"/>
    <col min="3341" max="3341" width="9.44140625" style="1" bestFit="1" customWidth="1"/>
    <col min="3342" max="3342" width="11.109375" style="1" customWidth="1"/>
    <col min="3343" max="3343" width="10.33203125" style="1" customWidth="1"/>
    <col min="3344" max="3344" width="13.44140625" style="1" customWidth="1"/>
    <col min="3345" max="3584" width="9.109375" style="1"/>
    <col min="3585" max="3585" width="2.33203125" style="1" customWidth="1"/>
    <col min="3586" max="3586" width="12.6640625" style="1" customWidth="1"/>
    <col min="3587" max="3587" width="7.5546875" style="1" customWidth="1"/>
    <col min="3588" max="3588" width="11.109375" style="1" customWidth="1"/>
    <col min="3589" max="3589" width="8.5546875" style="1" customWidth="1"/>
    <col min="3590" max="3590" width="8.6640625" style="1" customWidth="1"/>
    <col min="3591" max="3591" width="12.6640625" style="1" customWidth="1"/>
    <col min="3592" max="3592" width="10.33203125" style="1" customWidth="1"/>
    <col min="3593" max="3593" width="10.6640625" style="1" customWidth="1"/>
    <col min="3594" max="3594" width="12.88671875" style="1" customWidth="1"/>
    <col min="3595" max="3595" width="2.88671875" style="1" customWidth="1"/>
    <col min="3596" max="3596" width="11" style="1" customWidth="1"/>
    <col min="3597" max="3597" width="9.44140625" style="1" bestFit="1" customWidth="1"/>
    <col min="3598" max="3598" width="11.109375" style="1" customWidth="1"/>
    <col min="3599" max="3599" width="10.33203125" style="1" customWidth="1"/>
    <col min="3600" max="3600" width="13.44140625" style="1" customWidth="1"/>
    <col min="3601" max="3840" width="9.109375" style="1"/>
    <col min="3841" max="3841" width="2.33203125" style="1" customWidth="1"/>
    <col min="3842" max="3842" width="12.6640625" style="1" customWidth="1"/>
    <col min="3843" max="3843" width="7.5546875" style="1" customWidth="1"/>
    <col min="3844" max="3844" width="11.109375" style="1" customWidth="1"/>
    <col min="3845" max="3845" width="8.5546875" style="1" customWidth="1"/>
    <col min="3846" max="3846" width="8.6640625" style="1" customWidth="1"/>
    <col min="3847" max="3847" width="12.6640625" style="1" customWidth="1"/>
    <col min="3848" max="3848" width="10.33203125" style="1" customWidth="1"/>
    <col min="3849" max="3849" width="10.6640625" style="1" customWidth="1"/>
    <col min="3850" max="3850" width="12.88671875" style="1" customWidth="1"/>
    <col min="3851" max="3851" width="2.88671875" style="1" customWidth="1"/>
    <col min="3852" max="3852" width="11" style="1" customWidth="1"/>
    <col min="3853" max="3853" width="9.44140625" style="1" bestFit="1" customWidth="1"/>
    <col min="3854" max="3854" width="11.109375" style="1" customWidth="1"/>
    <col min="3855" max="3855" width="10.33203125" style="1" customWidth="1"/>
    <col min="3856" max="3856" width="13.44140625" style="1" customWidth="1"/>
    <col min="3857" max="4096" width="9.109375" style="1"/>
    <col min="4097" max="4097" width="2.33203125" style="1" customWidth="1"/>
    <col min="4098" max="4098" width="12.6640625" style="1" customWidth="1"/>
    <col min="4099" max="4099" width="7.5546875" style="1" customWidth="1"/>
    <col min="4100" max="4100" width="11.109375" style="1" customWidth="1"/>
    <col min="4101" max="4101" width="8.5546875" style="1" customWidth="1"/>
    <col min="4102" max="4102" width="8.6640625" style="1" customWidth="1"/>
    <col min="4103" max="4103" width="12.6640625" style="1" customWidth="1"/>
    <col min="4104" max="4104" width="10.33203125" style="1" customWidth="1"/>
    <col min="4105" max="4105" width="10.6640625" style="1" customWidth="1"/>
    <col min="4106" max="4106" width="12.88671875" style="1" customWidth="1"/>
    <col min="4107" max="4107" width="2.88671875" style="1" customWidth="1"/>
    <col min="4108" max="4108" width="11" style="1" customWidth="1"/>
    <col min="4109" max="4109" width="9.44140625" style="1" bestFit="1" customWidth="1"/>
    <col min="4110" max="4110" width="11.109375" style="1" customWidth="1"/>
    <col min="4111" max="4111" width="10.33203125" style="1" customWidth="1"/>
    <col min="4112" max="4112" width="13.44140625" style="1" customWidth="1"/>
    <col min="4113" max="4352" width="9.109375" style="1"/>
    <col min="4353" max="4353" width="2.33203125" style="1" customWidth="1"/>
    <col min="4354" max="4354" width="12.6640625" style="1" customWidth="1"/>
    <col min="4355" max="4355" width="7.5546875" style="1" customWidth="1"/>
    <col min="4356" max="4356" width="11.109375" style="1" customWidth="1"/>
    <col min="4357" max="4357" width="8.5546875" style="1" customWidth="1"/>
    <col min="4358" max="4358" width="8.6640625" style="1" customWidth="1"/>
    <col min="4359" max="4359" width="12.6640625" style="1" customWidth="1"/>
    <col min="4360" max="4360" width="10.33203125" style="1" customWidth="1"/>
    <col min="4361" max="4361" width="10.6640625" style="1" customWidth="1"/>
    <col min="4362" max="4362" width="12.88671875" style="1" customWidth="1"/>
    <col min="4363" max="4363" width="2.88671875" style="1" customWidth="1"/>
    <col min="4364" max="4364" width="11" style="1" customWidth="1"/>
    <col min="4365" max="4365" width="9.44140625" style="1" bestFit="1" customWidth="1"/>
    <col min="4366" max="4366" width="11.109375" style="1" customWidth="1"/>
    <col min="4367" max="4367" width="10.33203125" style="1" customWidth="1"/>
    <col min="4368" max="4368" width="13.44140625" style="1" customWidth="1"/>
    <col min="4369" max="4608" width="9.109375" style="1"/>
    <col min="4609" max="4609" width="2.33203125" style="1" customWidth="1"/>
    <col min="4610" max="4610" width="12.6640625" style="1" customWidth="1"/>
    <col min="4611" max="4611" width="7.5546875" style="1" customWidth="1"/>
    <col min="4612" max="4612" width="11.109375" style="1" customWidth="1"/>
    <col min="4613" max="4613" width="8.5546875" style="1" customWidth="1"/>
    <col min="4614" max="4614" width="8.6640625" style="1" customWidth="1"/>
    <col min="4615" max="4615" width="12.6640625" style="1" customWidth="1"/>
    <col min="4616" max="4616" width="10.33203125" style="1" customWidth="1"/>
    <col min="4617" max="4617" width="10.6640625" style="1" customWidth="1"/>
    <col min="4618" max="4618" width="12.88671875" style="1" customWidth="1"/>
    <col min="4619" max="4619" width="2.88671875" style="1" customWidth="1"/>
    <col min="4620" max="4620" width="11" style="1" customWidth="1"/>
    <col min="4621" max="4621" width="9.44140625" style="1" bestFit="1" customWidth="1"/>
    <col min="4622" max="4622" width="11.109375" style="1" customWidth="1"/>
    <col min="4623" max="4623" width="10.33203125" style="1" customWidth="1"/>
    <col min="4624" max="4624" width="13.44140625" style="1" customWidth="1"/>
    <col min="4625" max="4864" width="9.109375" style="1"/>
    <col min="4865" max="4865" width="2.33203125" style="1" customWidth="1"/>
    <col min="4866" max="4866" width="12.6640625" style="1" customWidth="1"/>
    <col min="4867" max="4867" width="7.5546875" style="1" customWidth="1"/>
    <col min="4868" max="4868" width="11.109375" style="1" customWidth="1"/>
    <col min="4869" max="4869" width="8.5546875" style="1" customWidth="1"/>
    <col min="4870" max="4870" width="8.6640625" style="1" customWidth="1"/>
    <col min="4871" max="4871" width="12.6640625" style="1" customWidth="1"/>
    <col min="4872" max="4872" width="10.33203125" style="1" customWidth="1"/>
    <col min="4873" max="4873" width="10.6640625" style="1" customWidth="1"/>
    <col min="4874" max="4874" width="12.88671875" style="1" customWidth="1"/>
    <col min="4875" max="4875" width="2.88671875" style="1" customWidth="1"/>
    <col min="4876" max="4876" width="11" style="1" customWidth="1"/>
    <col min="4877" max="4877" width="9.44140625" style="1" bestFit="1" customWidth="1"/>
    <col min="4878" max="4878" width="11.109375" style="1" customWidth="1"/>
    <col min="4879" max="4879" width="10.33203125" style="1" customWidth="1"/>
    <col min="4880" max="4880" width="13.44140625" style="1" customWidth="1"/>
    <col min="4881" max="5120" width="9.109375" style="1"/>
    <col min="5121" max="5121" width="2.33203125" style="1" customWidth="1"/>
    <col min="5122" max="5122" width="12.6640625" style="1" customWidth="1"/>
    <col min="5123" max="5123" width="7.5546875" style="1" customWidth="1"/>
    <col min="5124" max="5124" width="11.109375" style="1" customWidth="1"/>
    <col min="5125" max="5125" width="8.5546875" style="1" customWidth="1"/>
    <col min="5126" max="5126" width="8.6640625" style="1" customWidth="1"/>
    <col min="5127" max="5127" width="12.6640625" style="1" customWidth="1"/>
    <col min="5128" max="5128" width="10.33203125" style="1" customWidth="1"/>
    <col min="5129" max="5129" width="10.6640625" style="1" customWidth="1"/>
    <col min="5130" max="5130" width="12.88671875" style="1" customWidth="1"/>
    <col min="5131" max="5131" width="2.88671875" style="1" customWidth="1"/>
    <col min="5132" max="5132" width="11" style="1" customWidth="1"/>
    <col min="5133" max="5133" width="9.44140625" style="1" bestFit="1" customWidth="1"/>
    <col min="5134" max="5134" width="11.109375" style="1" customWidth="1"/>
    <col min="5135" max="5135" width="10.33203125" style="1" customWidth="1"/>
    <col min="5136" max="5136" width="13.44140625" style="1" customWidth="1"/>
    <col min="5137" max="5376" width="9.109375" style="1"/>
    <col min="5377" max="5377" width="2.33203125" style="1" customWidth="1"/>
    <col min="5378" max="5378" width="12.6640625" style="1" customWidth="1"/>
    <col min="5379" max="5379" width="7.5546875" style="1" customWidth="1"/>
    <col min="5380" max="5380" width="11.109375" style="1" customWidth="1"/>
    <col min="5381" max="5381" width="8.5546875" style="1" customWidth="1"/>
    <col min="5382" max="5382" width="8.6640625" style="1" customWidth="1"/>
    <col min="5383" max="5383" width="12.6640625" style="1" customWidth="1"/>
    <col min="5384" max="5384" width="10.33203125" style="1" customWidth="1"/>
    <col min="5385" max="5385" width="10.6640625" style="1" customWidth="1"/>
    <col min="5386" max="5386" width="12.88671875" style="1" customWidth="1"/>
    <col min="5387" max="5387" width="2.88671875" style="1" customWidth="1"/>
    <col min="5388" max="5388" width="11" style="1" customWidth="1"/>
    <col min="5389" max="5389" width="9.44140625" style="1" bestFit="1" customWidth="1"/>
    <col min="5390" max="5390" width="11.109375" style="1" customWidth="1"/>
    <col min="5391" max="5391" width="10.33203125" style="1" customWidth="1"/>
    <col min="5392" max="5392" width="13.44140625" style="1" customWidth="1"/>
    <col min="5393" max="5632" width="9.109375" style="1"/>
    <col min="5633" max="5633" width="2.33203125" style="1" customWidth="1"/>
    <col min="5634" max="5634" width="12.6640625" style="1" customWidth="1"/>
    <col min="5635" max="5635" width="7.5546875" style="1" customWidth="1"/>
    <col min="5636" max="5636" width="11.109375" style="1" customWidth="1"/>
    <col min="5637" max="5637" width="8.5546875" style="1" customWidth="1"/>
    <col min="5638" max="5638" width="8.6640625" style="1" customWidth="1"/>
    <col min="5639" max="5639" width="12.6640625" style="1" customWidth="1"/>
    <col min="5640" max="5640" width="10.33203125" style="1" customWidth="1"/>
    <col min="5641" max="5641" width="10.6640625" style="1" customWidth="1"/>
    <col min="5642" max="5642" width="12.88671875" style="1" customWidth="1"/>
    <col min="5643" max="5643" width="2.88671875" style="1" customWidth="1"/>
    <col min="5644" max="5644" width="11" style="1" customWidth="1"/>
    <col min="5645" max="5645" width="9.44140625" style="1" bestFit="1" customWidth="1"/>
    <col min="5646" max="5646" width="11.109375" style="1" customWidth="1"/>
    <col min="5647" max="5647" width="10.33203125" style="1" customWidth="1"/>
    <col min="5648" max="5648" width="13.44140625" style="1" customWidth="1"/>
    <col min="5649" max="5888" width="9.109375" style="1"/>
    <col min="5889" max="5889" width="2.33203125" style="1" customWidth="1"/>
    <col min="5890" max="5890" width="12.6640625" style="1" customWidth="1"/>
    <col min="5891" max="5891" width="7.5546875" style="1" customWidth="1"/>
    <col min="5892" max="5892" width="11.109375" style="1" customWidth="1"/>
    <col min="5893" max="5893" width="8.5546875" style="1" customWidth="1"/>
    <col min="5894" max="5894" width="8.6640625" style="1" customWidth="1"/>
    <col min="5895" max="5895" width="12.6640625" style="1" customWidth="1"/>
    <col min="5896" max="5896" width="10.33203125" style="1" customWidth="1"/>
    <col min="5897" max="5897" width="10.6640625" style="1" customWidth="1"/>
    <col min="5898" max="5898" width="12.88671875" style="1" customWidth="1"/>
    <col min="5899" max="5899" width="2.88671875" style="1" customWidth="1"/>
    <col min="5900" max="5900" width="11" style="1" customWidth="1"/>
    <col min="5901" max="5901" width="9.44140625" style="1" bestFit="1" customWidth="1"/>
    <col min="5902" max="5902" width="11.109375" style="1" customWidth="1"/>
    <col min="5903" max="5903" width="10.33203125" style="1" customWidth="1"/>
    <col min="5904" max="5904" width="13.44140625" style="1" customWidth="1"/>
    <col min="5905" max="6144" width="9.109375" style="1"/>
    <col min="6145" max="6145" width="2.33203125" style="1" customWidth="1"/>
    <col min="6146" max="6146" width="12.6640625" style="1" customWidth="1"/>
    <col min="6147" max="6147" width="7.5546875" style="1" customWidth="1"/>
    <col min="6148" max="6148" width="11.109375" style="1" customWidth="1"/>
    <col min="6149" max="6149" width="8.5546875" style="1" customWidth="1"/>
    <col min="6150" max="6150" width="8.6640625" style="1" customWidth="1"/>
    <col min="6151" max="6151" width="12.6640625" style="1" customWidth="1"/>
    <col min="6152" max="6152" width="10.33203125" style="1" customWidth="1"/>
    <col min="6153" max="6153" width="10.6640625" style="1" customWidth="1"/>
    <col min="6154" max="6154" width="12.88671875" style="1" customWidth="1"/>
    <col min="6155" max="6155" width="2.88671875" style="1" customWidth="1"/>
    <col min="6156" max="6156" width="11" style="1" customWidth="1"/>
    <col min="6157" max="6157" width="9.44140625" style="1" bestFit="1" customWidth="1"/>
    <col min="6158" max="6158" width="11.109375" style="1" customWidth="1"/>
    <col min="6159" max="6159" width="10.33203125" style="1" customWidth="1"/>
    <col min="6160" max="6160" width="13.44140625" style="1" customWidth="1"/>
    <col min="6161" max="6400" width="9.109375" style="1"/>
    <col min="6401" max="6401" width="2.33203125" style="1" customWidth="1"/>
    <col min="6402" max="6402" width="12.6640625" style="1" customWidth="1"/>
    <col min="6403" max="6403" width="7.5546875" style="1" customWidth="1"/>
    <col min="6404" max="6404" width="11.109375" style="1" customWidth="1"/>
    <col min="6405" max="6405" width="8.5546875" style="1" customWidth="1"/>
    <col min="6406" max="6406" width="8.6640625" style="1" customWidth="1"/>
    <col min="6407" max="6407" width="12.6640625" style="1" customWidth="1"/>
    <col min="6408" max="6408" width="10.33203125" style="1" customWidth="1"/>
    <col min="6409" max="6409" width="10.6640625" style="1" customWidth="1"/>
    <col min="6410" max="6410" width="12.88671875" style="1" customWidth="1"/>
    <col min="6411" max="6411" width="2.88671875" style="1" customWidth="1"/>
    <col min="6412" max="6412" width="11" style="1" customWidth="1"/>
    <col min="6413" max="6413" width="9.44140625" style="1" bestFit="1" customWidth="1"/>
    <col min="6414" max="6414" width="11.109375" style="1" customWidth="1"/>
    <col min="6415" max="6415" width="10.33203125" style="1" customWidth="1"/>
    <col min="6416" max="6416" width="13.44140625" style="1" customWidth="1"/>
    <col min="6417" max="6656" width="9.109375" style="1"/>
    <col min="6657" max="6657" width="2.33203125" style="1" customWidth="1"/>
    <col min="6658" max="6658" width="12.6640625" style="1" customWidth="1"/>
    <col min="6659" max="6659" width="7.5546875" style="1" customWidth="1"/>
    <col min="6660" max="6660" width="11.109375" style="1" customWidth="1"/>
    <col min="6661" max="6661" width="8.5546875" style="1" customWidth="1"/>
    <col min="6662" max="6662" width="8.6640625" style="1" customWidth="1"/>
    <col min="6663" max="6663" width="12.6640625" style="1" customWidth="1"/>
    <col min="6664" max="6664" width="10.33203125" style="1" customWidth="1"/>
    <col min="6665" max="6665" width="10.6640625" style="1" customWidth="1"/>
    <col min="6666" max="6666" width="12.88671875" style="1" customWidth="1"/>
    <col min="6667" max="6667" width="2.88671875" style="1" customWidth="1"/>
    <col min="6668" max="6668" width="11" style="1" customWidth="1"/>
    <col min="6669" max="6669" width="9.44140625" style="1" bestFit="1" customWidth="1"/>
    <col min="6670" max="6670" width="11.109375" style="1" customWidth="1"/>
    <col min="6671" max="6671" width="10.33203125" style="1" customWidth="1"/>
    <col min="6672" max="6672" width="13.44140625" style="1" customWidth="1"/>
    <col min="6673" max="6912" width="9.109375" style="1"/>
    <col min="6913" max="6913" width="2.33203125" style="1" customWidth="1"/>
    <col min="6914" max="6914" width="12.6640625" style="1" customWidth="1"/>
    <col min="6915" max="6915" width="7.5546875" style="1" customWidth="1"/>
    <col min="6916" max="6916" width="11.109375" style="1" customWidth="1"/>
    <col min="6917" max="6917" width="8.5546875" style="1" customWidth="1"/>
    <col min="6918" max="6918" width="8.6640625" style="1" customWidth="1"/>
    <col min="6919" max="6919" width="12.6640625" style="1" customWidth="1"/>
    <col min="6920" max="6920" width="10.33203125" style="1" customWidth="1"/>
    <col min="6921" max="6921" width="10.6640625" style="1" customWidth="1"/>
    <col min="6922" max="6922" width="12.88671875" style="1" customWidth="1"/>
    <col min="6923" max="6923" width="2.88671875" style="1" customWidth="1"/>
    <col min="6924" max="6924" width="11" style="1" customWidth="1"/>
    <col min="6925" max="6925" width="9.44140625" style="1" bestFit="1" customWidth="1"/>
    <col min="6926" max="6926" width="11.109375" style="1" customWidth="1"/>
    <col min="6927" max="6927" width="10.33203125" style="1" customWidth="1"/>
    <col min="6928" max="6928" width="13.44140625" style="1" customWidth="1"/>
    <col min="6929" max="7168" width="9.109375" style="1"/>
    <col min="7169" max="7169" width="2.33203125" style="1" customWidth="1"/>
    <col min="7170" max="7170" width="12.6640625" style="1" customWidth="1"/>
    <col min="7171" max="7171" width="7.5546875" style="1" customWidth="1"/>
    <col min="7172" max="7172" width="11.109375" style="1" customWidth="1"/>
    <col min="7173" max="7173" width="8.5546875" style="1" customWidth="1"/>
    <col min="7174" max="7174" width="8.6640625" style="1" customWidth="1"/>
    <col min="7175" max="7175" width="12.6640625" style="1" customWidth="1"/>
    <col min="7176" max="7176" width="10.33203125" style="1" customWidth="1"/>
    <col min="7177" max="7177" width="10.6640625" style="1" customWidth="1"/>
    <col min="7178" max="7178" width="12.88671875" style="1" customWidth="1"/>
    <col min="7179" max="7179" width="2.88671875" style="1" customWidth="1"/>
    <col min="7180" max="7180" width="11" style="1" customWidth="1"/>
    <col min="7181" max="7181" width="9.44140625" style="1" bestFit="1" customWidth="1"/>
    <col min="7182" max="7182" width="11.109375" style="1" customWidth="1"/>
    <col min="7183" max="7183" width="10.33203125" style="1" customWidth="1"/>
    <col min="7184" max="7184" width="13.44140625" style="1" customWidth="1"/>
    <col min="7185" max="7424" width="9.109375" style="1"/>
    <col min="7425" max="7425" width="2.33203125" style="1" customWidth="1"/>
    <col min="7426" max="7426" width="12.6640625" style="1" customWidth="1"/>
    <col min="7427" max="7427" width="7.5546875" style="1" customWidth="1"/>
    <col min="7428" max="7428" width="11.109375" style="1" customWidth="1"/>
    <col min="7429" max="7429" width="8.5546875" style="1" customWidth="1"/>
    <col min="7430" max="7430" width="8.6640625" style="1" customWidth="1"/>
    <col min="7431" max="7431" width="12.6640625" style="1" customWidth="1"/>
    <col min="7432" max="7432" width="10.33203125" style="1" customWidth="1"/>
    <col min="7433" max="7433" width="10.6640625" style="1" customWidth="1"/>
    <col min="7434" max="7434" width="12.88671875" style="1" customWidth="1"/>
    <col min="7435" max="7435" width="2.88671875" style="1" customWidth="1"/>
    <col min="7436" max="7436" width="11" style="1" customWidth="1"/>
    <col min="7437" max="7437" width="9.44140625" style="1" bestFit="1" customWidth="1"/>
    <col min="7438" max="7438" width="11.109375" style="1" customWidth="1"/>
    <col min="7439" max="7439" width="10.33203125" style="1" customWidth="1"/>
    <col min="7440" max="7440" width="13.44140625" style="1" customWidth="1"/>
    <col min="7441" max="7680" width="9.109375" style="1"/>
    <col min="7681" max="7681" width="2.33203125" style="1" customWidth="1"/>
    <col min="7682" max="7682" width="12.6640625" style="1" customWidth="1"/>
    <col min="7683" max="7683" width="7.5546875" style="1" customWidth="1"/>
    <col min="7684" max="7684" width="11.109375" style="1" customWidth="1"/>
    <col min="7685" max="7685" width="8.5546875" style="1" customWidth="1"/>
    <col min="7686" max="7686" width="8.6640625" style="1" customWidth="1"/>
    <col min="7687" max="7687" width="12.6640625" style="1" customWidth="1"/>
    <col min="7688" max="7688" width="10.33203125" style="1" customWidth="1"/>
    <col min="7689" max="7689" width="10.6640625" style="1" customWidth="1"/>
    <col min="7690" max="7690" width="12.88671875" style="1" customWidth="1"/>
    <col min="7691" max="7691" width="2.88671875" style="1" customWidth="1"/>
    <col min="7692" max="7692" width="11" style="1" customWidth="1"/>
    <col min="7693" max="7693" width="9.44140625" style="1" bestFit="1" customWidth="1"/>
    <col min="7694" max="7694" width="11.109375" style="1" customWidth="1"/>
    <col min="7695" max="7695" width="10.33203125" style="1" customWidth="1"/>
    <col min="7696" max="7696" width="13.44140625" style="1" customWidth="1"/>
    <col min="7697" max="7936" width="9.109375" style="1"/>
    <col min="7937" max="7937" width="2.33203125" style="1" customWidth="1"/>
    <col min="7938" max="7938" width="12.6640625" style="1" customWidth="1"/>
    <col min="7939" max="7939" width="7.5546875" style="1" customWidth="1"/>
    <col min="7940" max="7940" width="11.109375" style="1" customWidth="1"/>
    <col min="7941" max="7941" width="8.5546875" style="1" customWidth="1"/>
    <col min="7942" max="7942" width="8.6640625" style="1" customWidth="1"/>
    <col min="7943" max="7943" width="12.6640625" style="1" customWidth="1"/>
    <col min="7944" max="7944" width="10.33203125" style="1" customWidth="1"/>
    <col min="7945" max="7945" width="10.6640625" style="1" customWidth="1"/>
    <col min="7946" max="7946" width="12.88671875" style="1" customWidth="1"/>
    <col min="7947" max="7947" width="2.88671875" style="1" customWidth="1"/>
    <col min="7948" max="7948" width="11" style="1" customWidth="1"/>
    <col min="7949" max="7949" width="9.44140625" style="1" bestFit="1" customWidth="1"/>
    <col min="7950" max="7950" width="11.109375" style="1" customWidth="1"/>
    <col min="7951" max="7951" width="10.33203125" style="1" customWidth="1"/>
    <col min="7952" max="7952" width="13.44140625" style="1" customWidth="1"/>
    <col min="7953" max="8192" width="9.109375" style="1"/>
    <col min="8193" max="8193" width="2.33203125" style="1" customWidth="1"/>
    <col min="8194" max="8194" width="12.6640625" style="1" customWidth="1"/>
    <col min="8195" max="8195" width="7.5546875" style="1" customWidth="1"/>
    <col min="8196" max="8196" width="11.109375" style="1" customWidth="1"/>
    <col min="8197" max="8197" width="8.5546875" style="1" customWidth="1"/>
    <col min="8198" max="8198" width="8.6640625" style="1" customWidth="1"/>
    <col min="8199" max="8199" width="12.6640625" style="1" customWidth="1"/>
    <col min="8200" max="8200" width="10.33203125" style="1" customWidth="1"/>
    <col min="8201" max="8201" width="10.6640625" style="1" customWidth="1"/>
    <col min="8202" max="8202" width="12.88671875" style="1" customWidth="1"/>
    <col min="8203" max="8203" width="2.88671875" style="1" customWidth="1"/>
    <col min="8204" max="8204" width="11" style="1" customWidth="1"/>
    <col min="8205" max="8205" width="9.44140625" style="1" bestFit="1" customWidth="1"/>
    <col min="8206" max="8206" width="11.109375" style="1" customWidth="1"/>
    <col min="8207" max="8207" width="10.33203125" style="1" customWidth="1"/>
    <col min="8208" max="8208" width="13.44140625" style="1" customWidth="1"/>
    <col min="8209" max="8448" width="9.109375" style="1"/>
    <col min="8449" max="8449" width="2.33203125" style="1" customWidth="1"/>
    <col min="8450" max="8450" width="12.6640625" style="1" customWidth="1"/>
    <col min="8451" max="8451" width="7.5546875" style="1" customWidth="1"/>
    <col min="8452" max="8452" width="11.109375" style="1" customWidth="1"/>
    <col min="8453" max="8453" width="8.5546875" style="1" customWidth="1"/>
    <col min="8454" max="8454" width="8.6640625" style="1" customWidth="1"/>
    <col min="8455" max="8455" width="12.6640625" style="1" customWidth="1"/>
    <col min="8456" max="8456" width="10.33203125" style="1" customWidth="1"/>
    <col min="8457" max="8457" width="10.6640625" style="1" customWidth="1"/>
    <col min="8458" max="8458" width="12.88671875" style="1" customWidth="1"/>
    <col min="8459" max="8459" width="2.88671875" style="1" customWidth="1"/>
    <col min="8460" max="8460" width="11" style="1" customWidth="1"/>
    <col min="8461" max="8461" width="9.44140625" style="1" bestFit="1" customWidth="1"/>
    <col min="8462" max="8462" width="11.109375" style="1" customWidth="1"/>
    <col min="8463" max="8463" width="10.33203125" style="1" customWidth="1"/>
    <col min="8464" max="8464" width="13.44140625" style="1" customWidth="1"/>
    <col min="8465" max="8704" width="9.109375" style="1"/>
    <col min="8705" max="8705" width="2.33203125" style="1" customWidth="1"/>
    <col min="8706" max="8706" width="12.6640625" style="1" customWidth="1"/>
    <col min="8707" max="8707" width="7.5546875" style="1" customWidth="1"/>
    <col min="8708" max="8708" width="11.109375" style="1" customWidth="1"/>
    <col min="8709" max="8709" width="8.5546875" style="1" customWidth="1"/>
    <col min="8710" max="8710" width="8.6640625" style="1" customWidth="1"/>
    <col min="8711" max="8711" width="12.6640625" style="1" customWidth="1"/>
    <col min="8712" max="8712" width="10.33203125" style="1" customWidth="1"/>
    <col min="8713" max="8713" width="10.6640625" style="1" customWidth="1"/>
    <col min="8714" max="8714" width="12.88671875" style="1" customWidth="1"/>
    <col min="8715" max="8715" width="2.88671875" style="1" customWidth="1"/>
    <col min="8716" max="8716" width="11" style="1" customWidth="1"/>
    <col min="8717" max="8717" width="9.44140625" style="1" bestFit="1" customWidth="1"/>
    <col min="8718" max="8718" width="11.109375" style="1" customWidth="1"/>
    <col min="8719" max="8719" width="10.33203125" style="1" customWidth="1"/>
    <col min="8720" max="8720" width="13.44140625" style="1" customWidth="1"/>
    <col min="8721" max="8960" width="9.109375" style="1"/>
    <col min="8961" max="8961" width="2.33203125" style="1" customWidth="1"/>
    <col min="8962" max="8962" width="12.6640625" style="1" customWidth="1"/>
    <col min="8963" max="8963" width="7.5546875" style="1" customWidth="1"/>
    <col min="8964" max="8964" width="11.109375" style="1" customWidth="1"/>
    <col min="8965" max="8965" width="8.5546875" style="1" customWidth="1"/>
    <col min="8966" max="8966" width="8.6640625" style="1" customWidth="1"/>
    <col min="8967" max="8967" width="12.6640625" style="1" customWidth="1"/>
    <col min="8968" max="8968" width="10.33203125" style="1" customWidth="1"/>
    <col min="8969" max="8969" width="10.6640625" style="1" customWidth="1"/>
    <col min="8970" max="8970" width="12.88671875" style="1" customWidth="1"/>
    <col min="8971" max="8971" width="2.88671875" style="1" customWidth="1"/>
    <col min="8972" max="8972" width="11" style="1" customWidth="1"/>
    <col min="8973" max="8973" width="9.44140625" style="1" bestFit="1" customWidth="1"/>
    <col min="8974" max="8974" width="11.109375" style="1" customWidth="1"/>
    <col min="8975" max="8975" width="10.33203125" style="1" customWidth="1"/>
    <col min="8976" max="8976" width="13.44140625" style="1" customWidth="1"/>
    <col min="8977" max="9216" width="9.109375" style="1"/>
    <col min="9217" max="9217" width="2.33203125" style="1" customWidth="1"/>
    <col min="9218" max="9218" width="12.6640625" style="1" customWidth="1"/>
    <col min="9219" max="9219" width="7.5546875" style="1" customWidth="1"/>
    <col min="9220" max="9220" width="11.109375" style="1" customWidth="1"/>
    <col min="9221" max="9221" width="8.5546875" style="1" customWidth="1"/>
    <col min="9222" max="9222" width="8.6640625" style="1" customWidth="1"/>
    <col min="9223" max="9223" width="12.6640625" style="1" customWidth="1"/>
    <col min="9224" max="9224" width="10.33203125" style="1" customWidth="1"/>
    <col min="9225" max="9225" width="10.6640625" style="1" customWidth="1"/>
    <col min="9226" max="9226" width="12.88671875" style="1" customWidth="1"/>
    <col min="9227" max="9227" width="2.88671875" style="1" customWidth="1"/>
    <col min="9228" max="9228" width="11" style="1" customWidth="1"/>
    <col min="9229" max="9229" width="9.44140625" style="1" bestFit="1" customWidth="1"/>
    <col min="9230" max="9230" width="11.109375" style="1" customWidth="1"/>
    <col min="9231" max="9231" width="10.33203125" style="1" customWidth="1"/>
    <col min="9232" max="9232" width="13.44140625" style="1" customWidth="1"/>
    <col min="9233" max="9472" width="9.109375" style="1"/>
    <col min="9473" max="9473" width="2.33203125" style="1" customWidth="1"/>
    <col min="9474" max="9474" width="12.6640625" style="1" customWidth="1"/>
    <col min="9475" max="9475" width="7.5546875" style="1" customWidth="1"/>
    <col min="9476" max="9476" width="11.109375" style="1" customWidth="1"/>
    <col min="9477" max="9477" width="8.5546875" style="1" customWidth="1"/>
    <col min="9478" max="9478" width="8.6640625" style="1" customWidth="1"/>
    <col min="9479" max="9479" width="12.6640625" style="1" customWidth="1"/>
    <col min="9480" max="9480" width="10.33203125" style="1" customWidth="1"/>
    <col min="9481" max="9481" width="10.6640625" style="1" customWidth="1"/>
    <col min="9482" max="9482" width="12.88671875" style="1" customWidth="1"/>
    <col min="9483" max="9483" width="2.88671875" style="1" customWidth="1"/>
    <col min="9484" max="9484" width="11" style="1" customWidth="1"/>
    <col min="9485" max="9485" width="9.44140625" style="1" bestFit="1" customWidth="1"/>
    <col min="9486" max="9486" width="11.109375" style="1" customWidth="1"/>
    <col min="9487" max="9487" width="10.33203125" style="1" customWidth="1"/>
    <col min="9488" max="9488" width="13.44140625" style="1" customWidth="1"/>
    <col min="9489" max="9728" width="9.109375" style="1"/>
    <col min="9729" max="9729" width="2.33203125" style="1" customWidth="1"/>
    <col min="9730" max="9730" width="12.6640625" style="1" customWidth="1"/>
    <col min="9731" max="9731" width="7.5546875" style="1" customWidth="1"/>
    <col min="9732" max="9732" width="11.109375" style="1" customWidth="1"/>
    <col min="9733" max="9733" width="8.5546875" style="1" customWidth="1"/>
    <col min="9734" max="9734" width="8.6640625" style="1" customWidth="1"/>
    <col min="9735" max="9735" width="12.6640625" style="1" customWidth="1"/>
    <col min="9736" max="9736" width="10.33203125" style="1" customWidth="1"/>
    <col min="9737" max="9737" width="10.6640625" style="1" customWidth="1"/>
    <col min="9738" max="9738" width="12.88671875" style="1" customWidth="1"/>
    <col min="9739" max="9739" width="2.88671875" style="1" customWidth="1"/>
    <col min="9740" max="9740" width="11" style="1" customWidth="1"/>
    <col min="9741" max="9741" width="9.44140625" style="1" bestFit="1" customWidth="1"/>
    <col min="9742" max="9742" width="11.109375" style="1" customWidth="1"/>
    <col min="9743" max="9743" width="10.33203125" style="1" customWidth="1"/>
    <col min="9744" max="9744" width="13.44140625" style="1" customWidth="1"/>
    <col min="9745" max="9984" width="9.109375" style="1"/>
    <col min="9985" max="9985" width="2.33203125" style="1" customWidth="1"/>
    <col min="9986" max="9986" width="12.6640625" style="1" customWidth="1"/>
    <col min="9987" max="9987" width="7.5546875" style="1" customWidth="1"/>
    <col min="9988" max="9988" width="11.109375" style="1" customWidth="1"/>
    <col min="9989" max="9989" width="8.5546875" style="1" customWidth="1"/>
    <col min="9990" max="9990" width="8.6640625" style="1" customWidth="1"/>
    <col min="9991" max="9991" width="12.6640625" style="1" customWidth="1"/>
    <col min="9992" max="9992" width="10.33203125" style="1" customWidth="1"/>
    <col min="9993" max="9993" width="10.6640625" style="1" customWidth="1"/>
    <col min="9994" max="9994" width="12.88671875" style="1" customWidth="1"/>
    <col min="9995" max="9995" width="2.88671875" style="1" customWidth="1"/>
    <col min="9996" max="9996" width="11" style="1" customWidth="1"/>
    <col min="9997" max="9997" width="9.44140625" style="1" bestFit="1" customWidth="1"/>
    <col min="9998" max="9998" width="11.109375" style="1" customWidth="1"/>
    <col min="9999" max="9999" width="10.33203125" style="1" customWidth="1"/>
    <col min="10000" max="10000" width="13.44140625" style="1" customWidth="1"/>
    <col min="10001" max="10240" width="9.109375" style="1"/>
    <col min="10241" max="10241" width="2.33203125" style="1" customWidth="1"/>
    <col min="10242" max="10242" width="12.6640625" style="1" customWidth="1"/>
    <col min="10243" max="10243" width="7.5546875" style="1" customWidth="1"/>
    <col min="10244" max="10244" width="11.109375" style="1" customWidth="1"/>
    <col min="10245" max="10245" width="8.5546875" style="1" customWidth="1"/>
    <col min="10246" max="10246" width="8.6640625" style="1" customWidth="1"/>
    <col min="10247" max="10247" width="12.6640625" style="1" customWidth="1"/>
    <col min="10248" max="10248" width="10.33203125" style="1" customWidth="1"/>
    <col min="10249" max="10249" width="10.6640625" style="1" customWidth="1"/>
    <col min="10250" max="10250" width="12.88671875" style="1" customWidth="1"/>
    <col min="10251" max="10251" width="2.88671875" style="1" customWidth="1"/>
    <col min="10252" max="10252" width="11" style="1" customWidth="1"/>
    <col min="10253" max="10253" width="9.44140625" style="1" bestFit="1" customWidth="1"/>
    <col min="10254" max="10254" width="11.109375" style="1" customWidth="1"/>
    <col min="10255" max="10255" width="10.33203125" style="1" customWidth="1"/>
    <col min="10256" max="10256" width="13.44140625" style="1" customWidth="1"/>
    <col min="10257" max="10496" width="9.109375" style="1"/>
    <col min="10497" max="10497" width="2.33203125" style="1" customWidth="1"/>
    <col min="10498" max="10498" width="12.6640625" style="1" customWidth="1"/>
    <col min="10499" max="10499" width="7.5546875" style="1" customWidth="1"/>
    <col min="10500" max="10500" width="11.109375" style="1" customWidth="1"/>
    <col min="10501" max="10501" width="8.5546875" style="1" customWidth="1"/>
    <col min="10502" max="10502" width="8.6640625" style="1" customWidth="1"/>
    <col min="10503" max="10503" width="12.6640625" style="1" customWidth="1"/>
    <col min="10504" max="10504" width="10.33203125" style="1" customWidth="1"/>
    <col min="10505" max="10505" width="10.6640625" style="1" customWidth="1"/>
    <col min="10506" max="10506" width="12.88671875" style="1" customWidth="1"/>
    <col min="10507" max="10507" width="2.88671875" style="1" customWidth="1"/>
    <col min="10508" max="10508" width="11" style="1" customWidth="1"/>
    <col min="10509" max="10509" width="9.44140625" style="1" bestFit="1" customWidth="1"/>
    <col min="10510" max="10510" width="11.109375" style="1" customWidth="1"/>
    <col min="10511" max="10511" width="10.33203125" style="1" customWidth="1"/>
    <col min="10512" max="10512" width="13.44140625" style="1" customWidth="1"/>
    <col min="10513" max="10752" width="9.109375" style="1"/>
    <col min="10753" max="10753" width="2.33203125" style="1" customWidth="1"/>
    <col min="10754" max="10754" width="12.6640625" style="1" customWidth="1"/>
    <col min="10755" max="10755" width="7.5546875" style="1" customWidth="1"/>
    <col min="10756" max="10756" width="11.109375" style="1" customWidth="1"/>
    <col min="10757" max="10757" width="8.5546875" style="1" customWidth="1"/>
    <col min="10758" max="10758" width="8.6640625" style="1" customWidth="1"/>
    <col min="10759" max="10759" width="12.6640625" style="1" customWidth="1"/>
    <col min="10760" max="10760" width="10.33203125" style="1" customWidth="1"/>
    <col min="10761" max="10761" width="10.6640625" style="1" customWidth="1"/>
    <col min="10762" max="10762" width="12.88671875" style="1" customWidth="1"/>
    <col min="10763" max="10763" width="2.88671875" style="1" customWidth="1"/>
    <col min="10764" max="10764" width="11" style="1" customWidth="1"/>
    <col min="10765" max="10765" width="9.44140625" style="1" bestFit="1" customWidth="1"/>
    <col min="10766" max="10766" width="11.109375" style="1" customWidth="1"/>
    <col min="10767" max="10767" width="10.33203125" style="1" customWidth="1"/>
    <col min="10768" max="10768" width="13.44140625" style="1" customWidth="1"/>
    <col min="10769" max="11008" width="9.109375" style="1"/>
    <col min="11009" max="11009" width="2.33203125" style="1" customWidth="1"/>
    <col min="11010" max="11010" width="12.6640625" style="1" customWidth="1"/>
    <col min="11011" max="11011" width="7.5546875" style="1" customWidth="1"/>
    <col min="11012" max="11012" width="11.109375" style="1" customWidth="1"/>
    <col min="11013" max="11013" width="8.5546875" style="1" customWidth="1"/>
    <col min="11014" max="11014" width="8.6640625" style="1" customWidth="1"/>
    <col min="11015" max="11015" width="12.6640625" style="1" customWidth="1"/>
    <col min="11016" max="11016" width="10.33203125" style="1" customWidth="1"/>
    <col min="11017" max="11017" width="10.6640625" style="1" customWidth="1"/>
    <col min="11018" max="11018" width="12.88671875" style="1" customWidth="1"/>
    <col min="11019" max="11019" width="2.88671875" style="1" customWidth="1"/>
    <col min="11020" max="11020" width="11" style="1" customWidth="1"/>
    <col min="11021" max="11021" width="9.44140625" style="1" bestFit="1" customWidth="1"/>
    <col min="11022" max="11022" width="11.109375" style="1" customWidth="1"/>
    <col min="11023" max="11023" width="10.33203125" style="1" customWidth="1"/>
    <col min="11024" max="11024" width="13.44140625" style="1" customWidth="1"/>
    <col min="11025" max="11264" width="9.109375" style="1"/>
    <col min="11265" max="11265" width="2.33203125" style="1" customWidth="1"/>
    <col min="11266" max="11266" width="12.6640625" style="1" customWidth="1"/>
    <col min="11267" max="11267" width="7.5546875" style="1" customWidth="1"/>
    <col min="11268" max="11268" width="11.109375" style="1" customWidth="1"/>
    <col min="11269" max="11269" width="8.5546875" style="1" customWidth="1"/>
    <col min="11270" max="11270" width="8.6640625" style="1" customWidth="1"/>
    <col min="11271" max="11271" width="12.6640625" style="1" customWidth="1"/>
    <col min="11272" max="11272" width="10.33203125" style="1" customWidth="1"/>
    <col min="11273" max="11273" width="10.6640625" style="1" customWidth="1"/>
    <col min="11274" max="11274" width="12.88671875" style="1" customWidth="1"/>
    <col min="11275" max="11275" width="2.88671875" style="1" customWidth="1"/>
    <col min="11276" max="11276" width="11" style="1" customWidth="1"/>
    <col min="11277" max="11277" width="9.44140625" style="1" bestFit="1" customWidth="1"/>
    <col min="11278" max="11278" width="11.109375" style="1" customWidth="1"/>
    <col min="11279" max="11279" width="10.33203125" style="1" customWidth="1"/>
    <col min="11280" max="11280" width="13.44140625" style="1" customWidth="1"/>
    <col min="11281" max="11520" width="9.109375" style="1"/>
    <col min="11521" max="11521" width="2.33203125" style="1" customWidth="1"/>
    <col min="11522" max="11522" width="12.6640625" style="1" customWidth="1"/>
    <col min="11523" max="11523" width="7.5546875" style="1" customWidth="1"/>
    <col min="11524" max="11524" width="11.109375" style="1" customWidth="1"/>
    <col min="11525" max="11525" width="8.5546875" style="1" customWidth="1"/>
    <col min="11526" max="11526" width="8.6640625" style="1" customWidth="1"/>
    <col min="11527" max="11527" width="12.6640625" style="1" customWidth="1"/>
    <col min="11528" max="11528" width="10.33203125" style="1" customWidth="1"/>
    <col min="11529" max="11529" width="10.6640625" style="1" customWidth="1"/>
    <col min="11530" max="11530" width="12.88671875" style="1" customWidth="1"/>
    <col min="11531" max="11531" width="2.88671875" style="1" customWidth="1"/>
    <col min="11532" max="11532" width="11" style="1" customWidth="1"/>
    <col min="11533" max="11533" width="9.44140625" style="1" bestFit="1" customWidth="1"/>
    <col min="11534" max="11534" width="11.109375" style="1" customWidth="1"/>
    <col min="11535" max="11535" width="10.33203125" style="1" customWidth="1"/>
    <col min="11536" max="11536" width="13.44140625" style="1" customWidth="1"/>
    <col min="11537" max="11776" width="9.109375" style="1"/>
    <col min="11777" max="11777" width="2.33203125" style="1" customWidth="1"/>
    <col min="11778" max="11778" width="12.6640625" style="1" customWidth="1"/>
    <col min="11779" max="11779" width="7.5546875" style="1" customWidth="1"/>
    <col min="11780" max="11780" width="11.109375" style="1" customWidth="1"/>
    <col min="11781" max="11781" width="8.5546875" style="1" customWidth="1"/>
    <col min="11782" max="11782" width="8.6640625" style="1" customWidth="1"/>
    <col min="11783" max="11783" width="12.6640625" style="1" customWidth="1"/>
    <col min="11784" max="11784" width="10.33203125" style="1" customWidth="1"/>
    <col min="11785" max="11785" width="10.6640625" style="1" customWidth="1"/>
    <col min="11786" max="11786" width="12.88671875" style="1" customWidth="1"/>
    <col min="11787" max="11787" width="2.88671875" style="1" customWidth="1"/>
    <col min="11788" max="11788" width="11" style="1" customWidth="1"/>
    <col min="11789" max="11789" width="9.44140625" style="1" bestFit="1" customWidth="1"/>
    <col min="11790" max="11790" width="11.109375" style="1" customWidth="1"/>
    <col min="11791" max="11791" width="10.33203125" style="1" customWidth="1"/>
    <col min="11792" max="11792" width="13.44140625" style="1" customWidth="1"/>
    <col min="11793" max="12032" width="9.109375" style="1"/>
    <col min="12033" max="12033" width="2.33203125" style="1" customWidth="1"/>
    <col min="12034" max="12034" width="12.6640625" style="1" customWidth="1"/>
    <col min="12035" max="12035" width="7.5546875" style="1" customWidth="1"/>
    <col min="12036" max="12036" width="11.109375" style="1" customWidth="1"/>
    <col min="12037" max="12037" width="8.5546875" style="1" customWidth="1"/>
    <col min="12038" max="12038" width="8.6640625" style="1" customWidth="1"/>
    <col min="12039" max="12039" width="12.6640625" style="1" customWidth="1"/>
    <col min="12040" max="12040" width="10.33203125" style="1" customWidth="1"/>
    <col min="12041" max="12041" width="10.6640625" style="1" customWidth="1"/>
    <col min="12042" max="12042" width="12.88671875" style="1" customWidth="1"/>
    <col min="12043" max="12043" width="2.88671875" style="1" customWidth="1"/>
    <col min="12044" max="12044" width="11" style="1" customWidth="1"/>
    <col min="12045" max="12045" width="9.44140625" style="1" bestFit="1" customWidth="1"/>
    <col min="12046" max="12046" width="11.109375" style="1" customWidth="1"/>
    <col min="12047" max="12047" width="10.33203125" style="1" customWidth="1"/>
    <col min="12048" max="12048" width="13.44140625" style="1" customWidth="1"/>
    <col min="12049" max="12288" width="9.109375" style="1"/>
    <col min="12289" max="12289" width="2.33203125" style="1" customWidth="1"/>
    <col min="12290" max="12290" width="12.6640625" style="1" customWidth="1"/>
    <col min="12291" max="12291" width="7.5546875" style="1" customWidth="1"/>
    <col min="12292" max="12292" width="11.109375" style="1" customWidth="1"/>
    <col min="12293" max="12293" width="8.5546875" style="1" customWidth="1"/>
    <col min="12294" max="12294" width="8.6640625" style="1" customWidth="1"/>
    <col min="12295" max="12295" width="12.6640625" style="1" customWidth="1"/>
    <col min="12296" max="12296" width="10.33203125" style="1" customWidth="1"/>
    <col min="12297" max="12297" width="10.6640625" style="1" customWidth="1"/>
    <col min="12298" max="12298" width="12.88671875" style="1" customWidth="1"/>
    <col min="12299" max="12299" width="2.88671875" style="1" customWidth="1"/>
    <col min="12300" max="12300" width="11" style="1" customWidth="1"/>
    <col min="12301" max="12301" width="9.44140625" style="1" bestFit="1" customWidth="1"/>
    <col min="12302" max="12302" width="11.109375" style="1" customWidth="1"/>
    <col min="12303" max="12303" width="10.33203125" style="1" customWidth="1"/>
    <col min="12304" max="12304" width="13.44140625" style="1" customWidth="1"/>
    <col min="12305" max="12544" width="9.109375" style="1"/>
    <col min="12545" max="12545" width="2.33203125" style="1" customWidth="1"/>
    <col min="12546" max="12546" width="12.6640625" style="1" customWidth="1"/>
    <col min="12547" max="12547" width="7.5546875" style="1" customWidth="1"/>
    <col min="12548" max="12548" width="11.109375" style="1" customWidth="1"/>
    <col min="12549" max="12549" width="8.5546875" style="1" customWidth="1"/>
    <col min="12550" max="12550" width="8.6640625" style="1" customWidth="1"/>
    <col min="12551" max="12551" width="12.6640625" style="1" customWidth="1"/>
    <col min="12552" max="12552" width="10.33203125" style="1" customWidth="1"/>
    <col min="12553" max="12553" width="10.6640625" style="1" customWidth="1"/>
    <col min="12554" max="12554" width="12.88671875" style="1" customWidth="1"/>
    <col min="12555" max="12555" width="2.88671875" style="1" customWidth="1"/>
    <col min="12556" max="12556" width="11" style="1" customWidth="1"/>
    <col min="12557" max="12557" width="9.44140625" style="1" bestFit="1" customWidth="1"/>
    <col min="12558" max="12558" width="11.109375" style="1" customWidth="1"/>
    <col min="12559" max="12559" width="10.33203125" style="1" customWidth="1"/>
    <col min="12560" max="12560" width="13.44140625" style="1" customWidth="1"/>
    <col min="12561" max="12800" width="9.109375" style="1"/>
    <col min="12801" max="12801" width="2.33203125" style="1" customWidth="1"/>
    <col min="12802" max="12802" width="12.6640625" style="1" customWidth="1"/>
    <col min="12803" max="12803" width="7.5546875" style="1" customWidth="1"/>
    <col min="12804" max="12804" width="11.109375" style="1" customWidth="1"/>
    <col min="12805" max="12805" width="8.5546875" style="1" customWidth="1"/>
    <col min="12806" max="12806" width="8.6640625" style="1" customWidth="1"/>
    <col min="12807" max="12807" width="12.6640625" style="1" customWidth="1"/>
    <col min="12808" max="12808" width="10.33203125" style="1" customWidth="1"/>
    <col min="12809" max="12809" width="10.6640625" style="1" customWidth="1"/>
    <col min="12810" max="12810" width="12.88671875" style="1" customWidth="1"/>
    <col min="12811" max="12811" width="2.88671875" style="1" customWidth="1"/>
    <col min="12812" max="12812" width="11" style="1" customWidth="1"/>
    <col min="12813" max="12813" width="9.44140625" style="1" bestFit="1" customWidth="1"/>
    <col min="12814" max="12814" width="11.109375" style="1" customWidth="1"/>
    <col min="12815" max="12815" width="10.33203125" style="1" customWidth="1"/>
    <col min="12816" max="12816" width="13.44140625" style="1" customWidth="1"/>
    <col min="12817" max="13056" width="9.109375" style="1"/>
    <col min="13057" max="13057" width="2.33203125" style="1" customWidth="1"/>
    <col min="13058" max="13058" width="12.6640625" style="1" customWidth="1"/>
    <col min="13059" max="13059" width="7.5546875" style="1" customWidth="1"/>
    <col min="13060" max="13060" width="11.109375" style="1" customWidth="1"/>
    <col min="13061" max="13061" width="8.5546875" style="1" customWidth="1"/>
    <col min="13062" max="13062" width="8.6640625" style="1" customWidth="1"/>
    <col min="13063" max="13063" width="12.6640625" style="1" customWidth="1"/>
    <col min="13064" max="13064" width="10.33203125" style="1" customWidth="1"/>
    <col min="13065" max="13065" width="10.6640625" style="1" customWidth="1"/>
    <col min="13066" max="13066" width="12.88671875" style="1" customWidth="1"/>
    <col min="13067" max="13067" width="2.88671875" style="1" customWidth="1"/>
    <col min="13068" max="13068" width="11" style="1" customWidth="1"/>
    <col min="13069" max="13069" width="9.44140625" style="1" bestFit="1" customWidth="1"/>
    <col min="13070" max="13070" width="11.109375" style="1" customWidth="1"/>
    <col min="13071" max="13071" width="10.33203125" style="1" customWidth="1"/>
    <col min="13072" max="13072" width="13.44140625" style="1" customWidth="1"/>
    <col min="13073" max="13312" width="9.109375" style="1"/>
    <col min="13313" max="13313" width="2.33203125" style="1" customWidth="1"/>
    <col min="13314" max="13314" width="12.6640625" style="1" customWidth="1"/>
    <col min="13315" max="13315" width="7.5546875" style="1" customWidth="1"/>
    <col min="13316" max="13316" width="11.109375" style="1" customWidth="1"/>
    <col min="13317" max="13317" width="8.5546875" style="1" customWidth="1"/>
    <col min="13318" max="13318" width="8.6640625" style="1" customWidth="1"/>
    <col min="13319" max="13319" width="12.6640625" style="1" customWidth="1"/>
    <col min="13320" max="13320" width="10.33203125" style="1" customWidth="1"/>
    <col min="13321" max="13321" width="10.6640625" style="1" customWidth="1"/>
    <col min="13322" max="13322" width="12.88671875" style="1" customWidth="1"/>
    <col min="13323" max="13323" width="2.88671875" style="1" customWidth="1"/>
    <col min="13324" max="13324" width="11" style="1" customWidth="1"/>
    <col min="13325" max="13325" width="9.44140625" style="1" bestFit="1" customWidth="1"/>
    <col min="13326" max="13326" width="11.109375" style="1" customWidth="1"/>
    <col min="13327" max="13327" width="10.33203125" style="1" customWidth="1"/>
    <col min="13328" max="13328" width="13.44140625" style="1" customWidth="1"/>
    <col min="13329" max="13568" width="9.109375" style="1"/>
    <col min="13569" max="13569" width="2.33203125" style="1" customWidth="1"/>
    <col min="13570" max="13570" width="12.6640625" style="1" customWidth="1"/>
    <col min="13571" max="13571" width="7.5546875" style="1" customWidth="1"/>
    <col min="13572" max="13572" width="11.109375" style="1" customWidth="1"/>
    <col min="13573" max="13573" width="8.5546875" style="1" customWidth="1"/>
    <col min="13574" max="13574" width="8.6640625" style="1" customWidth="1"/>
    <col min="13575" max="13575" width="12.6640625" style="1" customWidth="1"/>
    <col min="13576" max="13576" width="10.33203125" style="1" customWidth="1"/>
    <col min="13577" max="13577" width="10.6640625" style="1" customWidth="1"/>
    <col min="13578" max="13578" width="12.88671875" style="1" customWidth="1"/>
    <col min="13579" max="13579" width="2.88671875" style="1" customWidth="1"/>
    <col min="13580" max="13580" width="11" style="1" customWidth="1"/>
    <col min="13581" max="13581" width="9.44140625" style="1" bestFit="1" customWidth="1"/>
    <col min="13582" max="13582" width="11.109375" style="1" customWidth="1"/>
    <col min="13583" max="13583" width="10.33203125" style="1" customWidth="1"/>
    <col min="13584" max="13584" width="13.44140625" style="1" customWidth="1"/>
    <col min="13585" max="13824" width="9.109375" style="1"/>
    <col min="13825" max="13825" width="2.33203125" style="1" customWidth="1"/>
    <col min="13826" max="13826" width="12.6640625" style="1" customWidth="1"/>
    <col min="13827" max="13827" width="7.5546875" style="1" customWidth="1"/>
    <col min="13828" max="13828" width="11.109375" style="1" customWidth="1"/>
    <col min="13829" max="13829" width="8.5546875" style="1" customWidth="1"/>
    <col min="13830" max="13830" width="8.6640625" style="1" customWidth="1"/>
    <col min="13831" max="13831" width="12.6640625" style="1" customWidth="1"/>
    <col min="13832" max="13832" width="10.33203125" style="1" customWidth="1"/>
    <col min="13833" max="13833" width="10.6640625" style="1" customWidth="1"/>
    <col min="13834" max="13834" width="12.88671875" style="1" customWidth="1"/>
    <col min="13835" max="13835" width="2.88671875" style="1" customWidth="1"/>
    <col min="13836" max="13836" width="11" style="1" customWidth="1"/>
    <col min="13837" max="13837" width="9.44140625" style="1" bestFit="1" customWidth="1"/>
    <col min="13838" max="13838" width="11.109375" style="1" customWidth="1"/>
    <col min="13839" max="13839" width="10.33203125" style="1" customWidth="1"/>
    <col min="13840" max="13840" width="13.44140625" style="1" customWidth="1"/>
    <col min="13841" max="14080" width="9.109375" style="1"/>
    <col min="14081" max="14081" width="2.33203125" style="1" customWidth="1"/>
    <col min="14082" max="14082" width="12.6640625" style="1" customWidth="1"/>
    <col min="14083" max="14083" width="7.5546875" style="1" customWidth="1"/>
    <col min="14084" max="14084" width="11.109375" style="1" customWidth="1"/>
    <col min="14085" max="14085" width="8.5546875" style="1" customWidth="1"/>
    <col min="14086" max="14086" width="8.6640625" style="1" customWidth="1"/>
    <col min="14087" max="14087" width="12.6640625" style="1" customWidth="1"/>
    <col min="14088" max="14088" width="10.33203125" style="1" customWidth="1"/>
    <col min="14089" max="14089" width="10.6640625" style="1" customWidth="1"/>
    <col min="14090" max="14090" width="12.88671875" style="1" customWidth="1"/>
    <col min="14091" max="14091" width="2.88671875" style="1" customWidth="1"/>
    <col min="14092" max="14092" width="11" style="1" customWidth="1"/>
    <col min="14093" max="14093" width="9.44140625" style="1" bestFit="1" customWidth="1"/>
    <col min="14094" max="14094" width="11.109375" style="1" customWidth="1"/>
    <col min="14095" max="14095" width="10.33203125" style="1" customWidth="1"/>
    <col min="14096" max="14096" width="13.44140625" style="1" customWidth="1"/>
    <col min="14097" max="14336" width="9.109375" style="1"/>
    <col min="14337" max="14337" width="2.33203125" style="1" customWidth="1"/>
    <col min="14338" max="14338" width="12.6640625" style="1" customWidth="1"/>
    <col min="14339" max="14339" width="7.5546875" style="1" customWidth="1"/>
    <col min="14340" max="14340" width="11.109375" style="1" customWidth="1"/>
    <col min="14341" max="14341" width="8.5546875" style="1" customWidth="1"/>
    <col min="14342" max="14342" width="8.6640625" style="1" customWidth="1"/>
    <col min="14343" max="14343" width="12.6640625" style="1" customWidth="1"/>
    <col min="14344" max="14344" width="10.33203125" style="1" customWidth="1"/>
    <col min="14345" max="14345" width="10.6640625" style="1" customWidth="1"/>
    <col min="14346" max="14346" width="12.88671875" style="1" customWidth="1"/>
    <col min="14347" max="14347" width="2.88671875" style="1" customWidth="1"/>
    <col min="14348" max="14348" width="11" style="1" customWidth="1"/>
    <col min="14349" max="14349" width="9.44140625" style="1" bestFit="1" customWidth="1"/>
    <col min="14350" max="14350" width="11.109375" style="1" customWidth="1"/>
    <col min="14351" max="14351" width="10.33203125" style="1" customWidth="1"/>
    <col min="14352" max="14352" width="13.44140625" style="1" customWidth="1"/>
    <col min="14353" max="14592" width="9.109375" style="1"/>
    <col min="14593" max="14593" width="2.33203125" style="1" customWidth="1"/>
    <col min="14594" max="14594" width="12.6640625" style="1" customWidth="1"/>
    <col min="14595" max="14595" width="7.5546875" style="1" customWidth="1"/>
    <col min="14596" max="14596" width="11.109375" style="1" customWidth="1"/>
    <col min="14597" max="14597" width="8.5546875" style="1" customWidth="1"/>
    <col min="14598" max="14598" width="8.6640625" style="1" customWidth="1"/>
    <col min="14599" max="14599" width="12.6640625" style="1" customWidth="1"/>
    <col min="14600" max="14600" width="10.33203125" style="1" customWidth="1"/>
    <col min="14601" max="14601" width="10.6640625" style="1" customWidth="1"/>
    <col min="14602" max="14602" width="12.88671875" style="1" customWidth="1"/>
    <col min="14603" max="14603" width="2.88671875" style="1" customWidth="1"/>
    <col min="14604" max="14604" width="11" style="1" customWidth="1"/>
    <col min="14605" max="14605" width="9.44140625" style="1" bestFit="1" customWidth="1"/>
    <col min="14606" max="14606" width="11.109375" style="1" customWidth="1"/>
    <col min="14607" max="14607" width="10.33203125" style="1" customWidth="1"/>
    <col min="14608" max="14608" width="13.44140625" style="1" customWidth="1"/>
    <col min="14609" max="14848" width="9.109375" style="1"/>
    <col min="14849" max="14849" width="2.33203125" style="1" customWidth="1"/>
    <col min="14850" max="14850" width="12.6640625" style="1" customWidth="1"/>
    <col min="14851" max="14851" width="7.5546875" style="1" customWidth="1"/>
    <col min="14852" max="14852" width="11.109375" style="1" customWidth="1"/>
    <col min="14853" max="14853" width="8.5546875" style="1" customWidth="1"/>
    <col min="14854" max="14854" width="8.6640625" style="1" customWidth="1"/>
    <col min="14855" max="14855" width="12.6640625" style="1" customWidth="1"/>
    <col min="14856" max="14856" width="10.33203125" style="1" customWidth="1"/>
    <col min="14857" max="14857" width="10.6640625" style="1" customWidth="1"/>
    <col min="14858" max="14858" width="12.88671875" style="1" customWidth="1"/>
    <col min="14859" max="14859" width="2.88671875" style="1" customWidth="1"/>
    <col min="14860" max="14860" width="11" style="1" customWidth="1"/>
    <col min="14861" max="14861" width="9.44140625" style="1" bestFit="1" customWidth="1"/>
    <col min="14862" max="14862" width="11.109375" style="1" customWidth="1"/>
    <col min="14863" max="14863" width="10.33203125" style="1" customWidth="1"/>
    <col min="14864" max="14864" width="13.44140625" style="1" customWidth="1"/>
    <col min="14865" max="15104" width="9.109375" style="1"/>
    <col min="15105" max="15105" width="2.33203125" style="1" customWidth="1"/>
    <col min="15106" max="15106" width="12.6640625" style="1" customWidth="1"/>
    <col min="15107" max="15107" width="7.5546875" style="1" customWidth="1"/>
    <col min="15108" max="15108" width="11.109375" style="1" customWidth="1"/>
    <col min="15109" max="15109" width="8.5546875" style="1" customWidth="1"/>
    <col min="15110" max="15110" width="8.6640625" style="1" customWidth="1"/>
    <col min="15111" max="15111" width="12.6640625" style="1" customWidth="1"/>
    <col min="15112" max="15112" width="10.33203125" style="1" customWidth="1"/>
    <col min="15113" max="15113" width="10.6640625" style="1" customWidth="1"/>
    <col min="15114" max="15114" width="12.88671875" style="1" customWidth="1"/>
    <col min="15115" max="15115" width="2.88671875" style="1" customWidth="1"/>
    <col min="15116" max="15116" width="11" style="1" customWidth="1"/>
    <col min="15117" max="15117" width="9.44140625" style="1" bestFit="1" customWidth="1"/>
    <col min="15118" max="15118" width="11.109375" style="1" customWidth="1"/>
    <col min="15119" max="15119" width="10.33203125" style="1" customWidth="1"/>
    <col min="15120" max="15120" width="13.44140625" style="1" customWidth="1"/>
    <col min="15121" max="15360" width="9.109375" style="1"/>
    <col min="15361" max="15361" width="2.33203125" style="1" customWidth="1"/>
    <col min="15362" max="15362" width="12.6640625" style="1" customWidth="1"/>
    <col min="15363" max="15363" width="7.5546875" style="1" customWidth="1"/>
    <col min="15364" max="15364" width="11.109375" style="1" customWidth="1"/>
    <col min="15365" max="15365" width="8.5546875" style="1" customWidth="1"/>
    <col min="15366" max="15366" width="8.6640625" style="1" customWidth="1"/>
    <col min="15367" max="15367" width="12.6640625" style="1" customWidth="1"/>
    <col min="15368" max="15368" width="10.33203125" style="1" customWidth="1"/>
    <col min="15369" max="15369" width="10.6640625" style="1" customWidth="1"/>
    <col min="15370" max="15370" width="12.88671875" style="1" customWidth="1"/>
    <col min="15371" max="15371" width="2.88671875" style="1" customWidth="1"/>
    <col min="15372" max="15372" width="11" style="1" customWidth="1"/>
    <col min="15373" max="15373" width="9.44140625" style="1" bestFit="1" customWidth="1"/>
    <col min="15374" max="15374" width="11.109375" style="1" customWidth="1"/>
    <col min="15375" max="15375" width="10.33203125" style="1" customWidth="1"/>
    <col min="15376" max="15376" width="13.44140625" style="1" customWidth="1"/>
    <col min="15377" max="15616" width="9.109375" style="1"/>
    <col min="15617" max="15617" width="2.33203125" style="1" customWidth="1"/>
    <col min="15618" max="15618" width="12.6640625" style="1" customWidth="1"/>
    <col min="15619" max="15619" width="7.5546875" style="1" customWidth="1"/>
    <col min="15620" max="15620" width="11.109375" style="1" customWidth="1"/>
    <col min="15621" max="15621" width="8.5546875" style="1" customWidth="1"/>
    <col min="15622" max="15622" width="8.6640625" style="1" customWidth="1"/>
    <col min="15623" max="15623" width="12.6640625" style="1" customWidth="1"/>
    <col min="15624" max="15624" width="10.33203125" style="1" customWidth="1"/>
    <col min="15625" max="15625" width="10.6640625" style="1" customWidth="1"/>
    <col min="15626" max="15626" width="12.88671875" style="1" customWidth="1"/>
    <col min="15627" max="15627" width="2.88671875" style="1" customWidth="1"/>
    <col min="15628" max="15628" width="11" style="1" customWidth="1"/>
    <col min="15629" max="15629" width="9.44140625" style="1" bestFit="1" customWidth="1"/>
    <col min="15630" max="15630" width="11.109375" style="1" customWidth="1"/>
    <col min="15631" max="15631" width="10.33203125" style="1" customWidth="1"/>
    <col min="15632" max="15632" width="13.44140625" style="1" customWidth="1"/>
    <col min="15633" max="15872" width="9.109375" style="1"/>
    <col min="15873" max="15873" width="2.33203125" style="1" customWidth="1"/>
    <col min="15874" max="15874" width="12.6640625" style="1" customWidth="1"/>
    <col min="15875" max="15875" width="7.5546875" style="1" customWidth="1"/>
    <col min="15876" max="15876" width="11.109375" style="1" customWidth="1"/>
    <col min="15877" max="15877" width="8.5546875" style="1" customWidth="1"/>
    <col min="15878" max="15878" width="8.6640625" style="1" customWidth="1"/>
    <col min="15879" max="15879" width="12.6640625" style="1" customWidth="1"/>
    <col min="15880" max="15880" width="10.33203125" style="1" customWidth="1"/>
    <col min="15881" max="15881" width="10.6640625" style="1" customWidth="1"/>
    <col min="15882" max="15882" width="12.88671875" style="1" customWidth="1"/>
    <col min="15883" max="15883" width="2.88671875" style="1" customWidth="1"/>
    <col min="15884" max="15884" width="11" style="1" customWidth="1"/>
    <col min="15885" max="15885" width="9.44140625" style="1" bestFit="1" customWidth="1"/>
    <col min="15886" max="15886" width="11.109375" style="1" customWidth="1"/>
    <col min="15887" max="15887" width="10.33203125" style="1" customWidth="1"/>
    <col min="15888" max="15888" width="13.44140625" style="1" customWidth="1"/>
    <col min="15889" max="16128" width="9.109375" style="1"/>
    <col min="16129" max="16129" width="2.33203125" style="1" customWidth="1"/>
    <col min="16130" max="16130" width="12.6640625" style="1" customWidth="1"/>
    <col min="16131" max="16131" width="7.5546875" style="1" customWidth="1"/>
    <col min="16132" max="16132" width="11.109375" style="1" customWidth="1"/>
    <col min="16133" max="16133" width="8.5546875" style="1" customWidth="1"/>
    <col min="16134" max="16134" width="8.6640625" style="1" customWidth="1"/>
    <col min="16135" max="16135" width="12.6640625" style="1" customWidth="1"/>
    <col min="16136" max="16136" width="10.33203125" style="1" customWidth="1"/>
    <col min="16137" max="16137" width="10.6640625" style="1" customWidth="1"/>
    <col min="16138" max="16138" width="12.88671875" style="1" customWidth="1"/>
    <col min="16139" max="16139" width="2.88671875" style="1" customWidth="1"/>
    <col min="16140" max="16140" width="11" style="1" customWidth="1"/>
    <col min="16141" max="16141" width="9.44140625" style="1" bestFit="1" customWidth="1"/>
    <col min="16142" max="16142" width="11.109375" style="1" customWidth="1"/>
    <col min="16143" max="16143" width="10.33203125" style="1" customWidth="1"/>
    <col min="16144" max="16144" width="13.44140625" style="1" customWidth="1"/>
    <col min="16145" max="16384" width="9.109375" style="1"/>
  </cols>
  <sheetData>
    <row r="1" spans="1:27" ht="18" customHeight="1" x14ac:dyDescent="0.35">
      <c r="B1" s="2" t="s">
        <v>0</v>
      </c>
    </row>
    <row r="2" spans="1:27" ht="18.600000000000001" customHeight="1" thickBot="1" x14ac:dyDescent="0.35">
      <c r="B2" s="4" t="s">
        <v>61</v>
      </c>
      <c r="I2" s="3" t="s">
        <v>60</v>
      </c>
      <c r="J2" s="139">
        <v>44743</v>
      </c>
    </row>
    <row r="3" spans="1:27" ht="27.6" customHeight="1" thickBot="1" x14ac:dyDescent="0.3">
      <c r="B3" s="143" t="s">
        <v>1</v>
      </c>
      <c r="C3" s="144"/>
      <c r="D3" s="144"/>
      <c r="E3" s="144"/>
      <c r="F3" s="144"/>
      <c r="G3" s="144"/>
      <c r="H3" s="144"/>
      <c r="I3" s="144"/>
      <c r="J3" s="145"/>
      <c r="K3" s="5"/>
    </row>
    <row r="4" spans="1:27" ht="7.2" customHeight="1" x14ac:dyDescent="0.3">
      <c r="B4" s="4"/>
    </row>
    <row r="5" spans="1:27" s="6" customFormat="1" ht="16.5" customHeight="1" x14ac:dyDescent="0.25">
      <c r="B5" s="7" t="s">
        <v>2</v>
      </c>
      <c r="C5" s="8"/>
      <c r="D5" s="9"/>
      <c r="E5" s="10"/>
      <c r="F5" s="10"/>
      <c r="H5" s="7" t="s">
        <v>3</v>
      </c>
      <c r="I5" s="11"/>
    </row>
    <row r="6" spans="1:27" s="6" customFormat="1" ht="16.5" customHeight="1" x14ac:dyDescent="0.25">
      <c r="B6" s="7" t="s">
        <v>4</v>
      </c>
      <c r="C6" s="8"/>
      <c r="D6" s="9"/>
      <c r="E6" s="10"/>
      <c r="F6" s="10"/>
      <c r="G6" s="12"/>
      <c r="H6" s="13"/>
      <c r="I6" s="14"/>
    </row>
    <row r="7" spans="1:27" s="6" customFormat="1" ht="2.4" customHeight="1" x14ac:dyDescent="0.25">
      <c r="B7" s="7"/>
      <c r="C7" s="13"/>
      <c r="D7" s="9"/>
      <c r="E7" s="10"/>
      <c r="F7" s="10"/>
      <c r="G7" s="7"/>
      <c r="H7" s="13"/>
      <c r="I7" s="14"/>
    </row>
    <row r="8" spans="1:27" s="6" customFormat="1" ht="17.399999999999999" customHeight="1" x14ac:dyDescent="0.3">
      <c r="A8" s="15" t="s">
        <v>5</v>
      </c>
      <c r="B8" s="7" t="s">
        <v>6</v>
      </c>
      <c r="C8" s="7"/>
      <c r="D8" s="16"/>
      <c r="F8" s="10"/>
      <c r="G8" s="10"/>
      <c r="H8" s="10"/>
      <c r="I8" s="10"/>
      <c r="K8" s="17"/>
      <c r="L8" s="17"/>
      <c r="M8" s="17"/>
      <c r="N8" s="18"/>
      <c r="O8" s="19"/>
    </row>
    <row r="9" spans="1:27" ht="6" customHeight="1" thickBot="1" x14ac:dyDescent="0.3">
      <c r="B9" s="12"/>
      <c r="C9" s="6"/>
      <c r="D9" s="14"/>
      <c r="E9" s="6"/>
      <c r="F9" s="6"/>
      <c r="G9" s="6"/>
      <c r="H9" s="6"/>
      <c r="I9" s="14"/>
      <c r="J9" s="6"/>
      <c r="K9" s="20"/>
      <c r="L9" s="20"/>
      <c r="M9" s="20"/>
      <c r="N9" s="20"/>
      <c r="O9" s="20"/>
      <c r="P9" s="20"/>
      <c r="Q9" s="20"/>
      <c r="R9" s="20"/>
      <c r="S9" s="20"/>
      <c r="T9" s="20"/>
      <c r="U9" s="20"/>
      <c r="V9" s="20"/>
      <c r="W9" s="20"/>
      <c r="X9" s="20"/>
      <c r="Y9" s="20"/>
      <c r="Z9" s="20"/>
      <c r="AA9" s="20"/>
    </row>
    <row r="10" spans="1:27" s="21" customFormat="1" ht="26.25" customHeight="1" thickTop="1" thickBot="1" x14ac:dyDescent="0.25">
      <c r="B10" s="146" t="s">
        <v>7</v>
      </c>
      <c r="C10" s="147"/>
      <c r="D10" s="147"/>
      <c r="E10" s="147"/>
      <c r="F10" s="147"/>
      <c r="G10" s="147"/>
      <c r="H10" s="147"/>
      <c r="I10" s="147"/>
      <c r="J10" s="148"/>
      <c r="K10" s="22"/>
      <c r="R10" s="22"/>
      <c r="S10" s="22"/>
      <c r="T10" s="22"/>
      <c r="U10" s="22"/>
      <c r="V10" s="22"/>
      <c r="W10" s="22"/>
      <c r="X10" s="22"/>
      <c r="Y10" s="22"/>
      <c r="Z10" s="22"/>
      <c r="AA10" s="22"/>
    </row>
    <row r="11" spans="1:27" s="23" customFormat="1" ht="51" customHeight="1" thickTop="1" thickBot="1" x14ac:dyDescent="0.35">
      <c r="B11" s="24" t="s">
        <v>8</v>
      </c>
      <c r="C11" s="25" t="s">
        <v>9</v>
      </c>
      <c r="D11" s="25" t="s">
        <v>10</v>
      </c>
      <c r="E11" s="25" t="s">
        <v>11</v>
      </c>
      <c r="F11" s="25" t="s">
        <v>12</v>
      </c>
      <c r="G11" s="25" t="s">
        <v>13</v>
      </c>
      <c r="H11" s="26" t="s">
        <v>14</v>
      </c>
      <c r="I11" s="27" t="s">
        <v>14</v>
      </c>
      <c r="J11" s="28" t="s">
        <v>15</v>
      </c>
      <c r="K11" s="29"/>
      <c r="L11" s="149" t="s">
        <v>16</v>
      </c>
      <c r="M11" s="150"/>
      <c r="N11" s="151"/>
      <c r="O11" s="30" t="s">
        <v>17</v>
      </c>
      <c r="P11" s="30" t="s">
        <v>18</v>
      </c>
      <c r="Q11" s="31" t="s">
        <v>19</v>
      </c>
      <c r="R11" s="29"/>
      <c r="S11" s="29"/>
      <c r="T11" s="29"/>
      <c r="U11" s="29"/>
      <c r="V11" s="29"/>
      <c r="W11" s="29"/>
      <c r="X11" s="29"/>
      <c r="Y11" s="29"/>
      <c r="Z11" s="29"/>
      <c r="AA11" s="29"/>
    </row>
    <row r="12" spans="1:27" s="32" customFormat="1" ht="16.95" customHeight="1" thickTop="1" thickBot="1" x14ac:dyDescent="0.35">
      <c r="B12" s="33"/>
      <c r="C12" s="34"/>
      <c r="D12" s="34"/>
      <c r="E12" s="34" t="s">
        <v>20</v>
      </c>
      <c r="F12" s="34" t="s">
        <v>21</v>
      </c>
      <c r="G12" s="34" t="s">
        <v>21</v>
      </c>
      <c r="H12" s="35" t="s">
        <v>21</v>
      </c>
      <c r="I12" s="36" t="s">
        <v>21</v>
      </c>
      <c r="J12" s="34" t="s">
        <v>21</v>
      </c>
      <c r="K12" s="37"/>
      <c r="L12" s="38">
        <v>1</v>
      </c>
      <c r="M12" s="39" t="s">
        <v>22</v>
      </c>
      <c r="N12" s="40">
        <v>1000</v>
      </c>
      <c r="O12" s="41">
        <v>140</v>
      </c>
      <c r="P12" s="42">
        <v>0</v>
      </c>
      <c r="Q12" s="43" t="str">
        <f>IF(AND(J$21&gt;0,J$21&lt;L13), O12," 0")</f>
        <v xml:space="preserve"> 0</v>
      </c>
      <c r="R12" s="37"/>
      <c r="S12" s="37"/>
      <c r="T12" s="37"/>
      <c r="U12" s="37"/>
      <c r="V12" s="37"/>
      <c r="W12" s="37"/>
      <c r="X12" s="37"/>
      <c r="Y12" s="37"/>
      <c r="Z12" s="37"/>
      <c r="AA12" s="37"/>
    </row>
    <row r="13" spans="1:27" s="59" customFormat="1" ht="14.4" thickTop="1" x14ac:dyDescent="0.3">
      <c r="A13" s="20"/>
      <c r="B13" s="44"/>
      <c r="C13" s="45"/>
      <c r="D13" s="46"/>
      <c r="E13" s="47"/>
      <c r="F13" s="48"/>
      <c r="G13" s="49">
        <f>+E13*F13</f>
        <v>0</v>
      </c>
      <c r="H13" s="50"/>
      <c r="I13" s="51"/>
      <c r="J13" s="52">
        <f>SUM(G13:I13)</f>
        <v>0</v>
      </c>
      <c r="K13" s="20"/>
      <c r="L13" s="53">
        <v>1001</v>
      </c>
      <c r="M13" s="54" t="s">
        <v>22</v>
      </c>
      <c r="N13" s="55">
        <v>2000</v>
      </c>
      <c r="O13" s="56">
        <v>172.91</v>
      </c>
      <c r="P13" s="57"/>
      <c r="Q13" s="58" t="str">
        <f>IF(AND(J$21&gt;N12,J$21&lt;L14), O13," 0")</f>
        <v xml:space="preserve"> 0</v>
      </c>
      <c r="R13" s="20"/>
      <c r="S13" s="20"/>
      <c r="T13" s="20"/>
      <c r="U13" s="20"/>
      <c r="V13" s="20"/>
      <c r="W13" s="20"/>
      <c r="X13" s="20"/>
      <c r="Y13" s="20"/>
      <c r="Z13" s="20"/>
      <c r="AA13" s="20"/>
    </row>
    <row r="14" spans="1:27" s="67" customFormat="1" ht="13.8" x14ac:dyDescent="0.3">
      <c r="A14" s="20"/>
      <c r="B14" s="44"/>
      <c r="C14" s="60"/>
      <c r="D14" s="61"/>
      <c r="E14" s="62"/>
      <c r="F14" s="63"/>
      <c r="G14" s="49">
        <f>+E14*F14</f>
        <v>0</v>
      </c>
      <c r="H14" s="64"/>
      <c r="I14" s="65"/>
      <c r="J14" s="66">
        <f>SUM(G14:I14)</f>
        <v>0</v>
      </c>
      <c r="K14" s="20"/>
      <c r="L14" s="53">
        <v>2001</v>
      </c>
      <c r="M14" s="54" t="s">
        <v>22</v>
      </c>
      <c r="N14" s="55">
        <v>3000</v>
      </c>
      <c r="O14" s="56">
        <v>207.79</v>
      </c>
      <c r="P14" s="57"/>
      <c r="Q14" s="58" t="str">
        <f>IF(AND(J$21&gt;N13,J$21&lt;L15), O14," 0")</f>
        <v xml:space="preserve"> 0</v>
      </c>
      <c r="R14" s="20"/>
      <c r="S14" s="20"/>
      <c r="T14" s="20"/>
      <c r="U14" s="20"/>
      <c r="V14" s="20"/>
      <c r="W14" s="20"/>
      <c r="X14" s="20"/>
      <c r="Y14" s="20"/>
      <c r="Z14" s="20"/>
      <c r="AA14" s="20"/>
    </row>
    <row r="15" spans="1:27" s="67" customFormat="1" ht="13.8" x14ac:dyDescent="0.3">
      <c r="A15" s="20"/>
      <c r="B15" s="44"/>
      <c r="C15" s="60"/>
      <c r="D15" s="61"/>
      <c r="E15" s="62"/>
      <c r="F15" s="63"/>
      <c r="G15" s="49">
        <f>+E15*F15</f>
        <v>0</v>
      </c>
      <c r="H15" s="68"/>
      <c r="I15" s="69"/>
      <c r="J15" s="66">
        <f>SUM(G15:I15)</f>
        <v>0</v>
      </c>
      <c r="K15" s="20"/>
      <c r="L15" s="53">
        <v>3001</v>
      </c>
      <c r="M15" s="54" t="s">
        <v>22</v>
      </c>
      <c r="N15" s="55">
        <v>4000</v>
      </c>
      <c r="O15" s="56">
        <v>241.58</v>
      </c>
      <c r="P15" s="57"/>
      <c r="Q15" s="58" t="str">
        <f>IF(AND(J$21&gt;N14,J$21&lt;L16), O15," 0")</f>
        <v xml:space="preserve"> 0</v>
      </c>
      <c r="R15" s="20"/>
      <c r="S15" s="20"/>
      <c r="T15" s="20"/>
      <c r="U15" s="20"/>
      <c r="V15" s="20"/>
      <c r="W15" s="20"/>
      <c r="X15" s="20"/>
      <c r="Y15" s="20"/>
      <c r="Z15" s="20"/>
      <c r="AA15" s="20"/>
    </row>
    <row r="16" spans="1:27" s="20" customFormat="1" ht="14.4" thickBot="1" x14ac:dyDescent="0.35">
      <c r="B16" s="44"/>
      <c r="C16" s="60"/>
      <c r="D16" s="61"/>
      <c r="E16" s="62"/>
      <c r="F16" s="63"/>
      <c r="G16" s="70">
        <f>+E16*F16</f>
        <v>0</v>
      </c>
      <c r="H16" s="71"/>
      <c r="I16" s="72"/>
      <c r="J16" s="73">
        <f>SUM(G16:I16)</f>
        <v>0</v>
      </c>
      <c r="L16" s="53">
        <v>4001</v>
      </c>
      <c r="M16" s="54" t="s">
        <v>22</v>
      </c>
      <c r="N16" s="55">
        <v>5000</v>
      </c>
      <c r="O16" s="56">
        <v>289.41000000000003</v>
      </c>
      <c r="P16" s="57"/>
      <c r="Q16" s="58" t="str">
        <f>IF(AND(J$21&gt;N15,J$21&lt;L17), O16," 0")</f>
        <v xml:space="preserve"> 0</v>
      </c>
    </row>
    <row r="17" spans="1:51" s="76" customFormat="1" ht="15" thickTop="1" thickBot="1" x14ac:dyDescent="0.35">
      <c r="A17" s="20"/>
      <c r="B17" s="152" t="s">
        <v>23</v>
      </c>
      <c r="C17" s="153"/>
      <c r="D17" s="153"/>
      <c r="E17" s="153"/>
      <c r="F17" s="153"/>
      <c r="G17" s="153"/>
      <c r="H17" s="153"/>
      <c r="I17" s="154"/>
      <c r="J17" s="74"/>
      <c r="K17" s="20"/>
      <c r="L17" s="53">
        <v>5001</v>
      </c>
      <c r="M17" s="54" t="s">
        <v>22</v>
      </c>
      <c r="N17" s="55">
        <v>10000</v>
      </c>
      <c r="O17" s="56">
        <v>289.41000000000003</v>
      </c>
      <c r="P17" s="75">
        <f>18.42/1000</f>
        <v>1.8420000000000002E-2</v>
      </c>
      <c r="Q17" s="58" t="str">
        <f>IF(AND(J$21&gt;N16,J$21&lt;L18),((ROUNDUP(J$21,-3))-N16)*P17+O17,"0")</f>
        <v>0</v>
      </c>
      <c r="R17" s="20"/>
      <c r="S17" s="20"/>
      <c r="T17" s="20"/>
      <c r="U17" s="20"/>
      <c r="V17" s="20"/>
      <c r="W17" s="20"/>
      <c r="X17" s="20"/>
      <c r="Y17" s="20"/>
      <c r="Z17" s="20"/>
      <c r="AA17" s="20"/>
    </row>
    <row r="18" spans="1:51" s="6" customFormat="1" ht="14.4" customHeight="1" thickTop="1" thickBot="1" x14ac:dyDescent="0.35">
      <c r="B18" s="77" t="s">
        <v>24</v>
      </c>
      <c r="C18" s="78"/>
      <c r="D18" s="79"/>
      <c r="E18" s="80">
        <f>SUM(E13:E16)</f>
        <v>0</v>
      </c>
      <c r="F18" s="81"/>
      <c r="G18" s="82">
        <f>SUM(G13:G16)</f>
        <v>0</v>
      </c>
      <c r="H18" s="82"/>
      <c r="I18" s="82"/>
      <c r="J18" s="83">
        <f>SUM(J13:J17)</f>
        <v>0</v>
      </c>
      <c r="K18" s="10"/>
      <c r="L18" s="53">
        <v>10001</v>
      </c>
      <c r="M18" s="54" t="s">
        <v>22</v>
      </c>
      <c r="N18" s="55">
        <v>50000</v>
      </c>
      <c r="O18" s="56">
        <f>381.46</f>
        <v>381.46</v>
      </c>
      <c r="P18" s="75">
        <f>8.88/1000</f>
        <v>8.8800000000000007E-3</v>
      </c>
      <c r="Q18" s="58" t="str">
        <f>IF(AND(J$21&gt;N17,J$21&lt;L19),((ROUNDUP(J$21,-3))-N17)*P18+O18,"0")</f>
        <v>0</v>
      </c>
      <c r="R18" s="10"/>
      <c r="S18" s="10"/>
      <c r="T18" s="10"/>
      <c r="U18" s="10"/>
      <c r="V18" s="10"/>
      <c r="W18" s="10"/>
      <c r="X18" s="10"/>
      <c r="Y18" s="10"/>
      <c r="Z18" s="10"/>
      <c r="AA18" s="10"/>
    </row>
    <row r="19" spans="1:51" s="6" customFormat="1" ht="8.4" customHeight="1" thickTop="1" x14ac:dyDescent="0.3">
      <c r="B19" s="14"/>
      <c r="D19" s="14"/>
      <c r="I19" s="14"/>
      <c r="J19" s="84"/>
      <c r="K19" s="10"/>
      <c r="L19" s="53">
        <v>50001</v>
      </c>
      <c r="M19" s="54" t="s">
        <v>22</v>
      </c>
      <c r="N19" s="55">
        <v>100000</v>
      </c>
      <c r="O19" s="56">
        <f>736.82</f>
        <v>736.82</v>
      </c>
      <c r="P19" s="75">
        <f>8.2/1000</f>
        <v>8.199999999999999E-3</v>
      </c>
      <c r="Q19" s="58" t="str">
        <f>IF(AND(J$21&gt;N18,J$21&lt;L20),((ROUNDUP(J$21,-3))-N18)*P19+O19,"0")</f>
        <v>0</v>
      </c>
      <c r="R19" s="10"/>
      <c r="S19" s="10"/>
      <c r="T19" s="10"/>
      <c r="U19" s="10"/>
      <c r="V19" s="10"/>
      <c r="W19" s="10"/>
      <c r="X19" s="10"/>
      <c r="Y19" s="10"/>
      <c r="Z19" s="10"/>
      <c r="AA19" s="10"/>
    </row>
    <row r="20" spans="1:51" s="6" customFormat="1" ht="6.6" customHeight="1" thickBot="1" x14ac:dyDescent="0.35">
      <c r="I20" s="14"/>
      <c r="J20" s="84"/>
      <c r="K20" s="10"/>
      <c r="L20" s="53">
        <v>100001</v>
      </c>
      <c r="M20" s="54" t="s">
        <v>22</v>
      </c>
      <c r="N20" s="55">
        <v>500000</v>
      </c>
      <c r="O20" s="56">
        <f>1146.66</f>
        <v>1146.6600000000001</v>
      </c>
      <c r="P20" s="75">
        <f>6.21/1000</f>
        <v>6.2100000000000002E-3</v>
      </c>
      <c r="Q20" s="58" t="str">
        <f>IF(AND(J$21&gt;N19,J$21&lt;L21),((ROUNDUP(J$21,-3))-N19)*P20+O20,"0")</f>
        <v>0</v>
      </c>
      <c r="R20" s="10"/>
      <c r="S20" s="10"/>
      <c r="T20" s="10"/>
      <c r="U20" s="10"/>
      <c r="V20" s="10"/>
      <c r="W20" s="10"/>
      <c r="X20" s="10"/>
      <c r="Y20" s="10"/>
      <c r="Z20" s="10"/>
      <c r="AA20" s="10"/>
    </row>
    <row r="21" spans="1:51" s="6" customFormat="1" ht="13.95" customHeight="1" thickBot="1" x14ac:dyDescent="0.35">
      <c r="A21" s="15" t="s">
        <v>25</v>
      </c>
      <c r="B21" s="7" t="s">
        <v>26</v>
      </c>
      <c r="D21" s="14"/>
      <c r="G21" s="155" t="s">
        <v>27</v>
      </c>
      <c r="H21" s="156"/>
      <c r="I21" s="157"/>
      <c r="J21" s="85">
        <f>J18</f>
        <v>0</v>
      </c>
      <c r="K21" s="10"/>
      <c r="L21" s="86">
        <v>500001</v>
      </c>
      <c r="M21" s="87" t="s">
        <v>28</v>
      </c>
      <c r="N21" s="88"/>
      <c r="O21" s="89">
        <v>3631.59</v>
      </c>
      <c r="P21" s="90">
        <f>3.7/1000</f>
        <v>3.7000000000000002E-3</v>
      </c>
      <c r="Q21" s="91" t="str">
        <f>IF(J$21&gt;N20,((ROUNDUP(J$21,-3))-N20)*P21+O21,"0")</f>
        <v>0</v>
      </c>
      <c r="R21" s="10"/>
      <c r="S21" s="10"/>
      <c r="T21" s="10"/>
      <c r="U21" s="10"/>
      <c r="V21" s="10"/>
      <c r="W21" s="10"/>
      <c r="X21" s="10"/>
      <c r="Y21" s="10"/>
      <c r="Z21" s="10"/>
      <c r="AA21" s="10"/>
    </row>
    <row r="22" spans="1:51" s="6" customFormat="1" ht="8.4" customHeight="1" thickBot="1" x14ac:dyDescent="0.3">
      <c r="B22" s="14"/>
      <c r="D22" s="14"/>
      <c r="I22" s="14"/>
      <c r="J22" s="92"/>
      <c r="K22" s="10"/>
      <c r="R22" s="10"/>
      <c r="S22" s="10"/>
      <c r="T22" s="10"/>
      <c r="U22" s="10"/>
      <c r="V22" s="10"/>
      <c r="W22" s="10"/>
      <c r="X22" s="10"/>
      <c r="Y22" s="10"/>
      <c r="Z22" s="10"/>
      <c r="AA22" s="10"/>
    </row>
    <row r="23" spans="1:51" s="6" customFormat="1" ht="17.399999999999999" customHeight="1" thickTop="1" thickBot="1" x14ac:dyDescent="0.35">
      <c r="B23" s="140" t="s">
        <v>29</v>
      </c>
      <c r="C23" s="141"/>
      <c r="D23" s="141"/>
      <c r="E23" s="141"/>
      <c r="F23" s="141"/>
      <c r="G23" s="141"/>
      <c r="H23" s="141"/>
      <c r="I23" s="142"/>
      <c r="J23" s="93">
        <f>SUM(Q12:Q21)</f>
        <v>0</v>
      </c>
      <c r="K23" s="10"/>
      <c r="L23" s="10"/>
      <c r="M23" s="10"/>
      <c r="N23" s="10"/>
      <c r="O23" s="10"/>
      <c r="P23" s="10"/>
      <c r="Q23" s="10"/>
      <c r="R23" s="10"/>
      <c r="S23" s="10"/>
      <c r="T23" s="10"/>
      <c r="U23" s="10"/>
      <c r="V23" s="10"/>
      <c r="W23" s="10"/>
      <c r="X23" s="10"/>
      <c r="Y23" s="10"/>
      <c r="Z23" s="10"/>
      <c r="AA23" s="10"/>
    </row>
    <row r="24" spans="1:51" s="6" customFormat="1" ht="8.4" customHeight="1" thickTop="1" x14ac:dyDescent="0.25">
      <c r="B24" s="14"/>
      <c r="D24" s="14"/>
      <c r="I24" s="14"/>
      <c r="K24" s="10"/>
      <c r="L24" s="10"/>
      <c r="M24" s="10"/>
      <c r="N24" s="10"/>
      <c r="O24" s="10"/>
      <c r="P24" s="10"/>
      <c r="Q24" s="10"/>
      <c r="R24" s="10"/>
      <c r="S24" s="10"/>
      <c r="T24" s="10"/>
      <c r="U24" s="10"/>
      <c r="V24" s="10"/>
      <c r="W24" s="10"/>
      <c r="X24" s="10"/>
      <c r="Y24" s="10"/>
      <c r="Z24" s="10"/>
      <c r="AA24" s="10"/>
    </row>
    <row r="25" spans="1:51" s="6" customFormat="1" ht="13.2" customHeight="1" x14ac:dyDescent="0.25">
      <c r="A25" s="15" t="s">
        <v>30</v>
      </c>
      <c r="B25" s="7" t="s">
        <v>31</v>
      </c>
      <c r="D25" s="14"/>
      <c r="I25" s="14"/>
      <c r="K25" s="10"/>
      <c r="L25" s="10"/>
      <c r="M25" s="10"/>
      <c r="N25" s="10"/>
      <c r="O25" s="10"/>
      <c r="P25" s="10"/>
      <c r="Q25" s="10"/>
      <c r="R25" s="10"/>
      <c r="S25" s="10"/>
      <c r="T25" s="10"/>
      <c r="U25" s="10"/>
      <c r="V25" s="10"/>
      <c r="W25" s="10"/>
      <c r="X25" s="10"/>
      <c r="Y25" s="10"/>
      <c r="Z25" s="10"/>
      <c r="AA25" s="10"/>
    </row>
    <row r="26" spans="1:51" s="94" customFormat="1" ht="7.8" customHeight="1" thickBot="1" x14ac:dyDescent="0.3">
      <c r="B26" s="14"/>
      <c r="C26" s="6"/>
      <c r="D26" s="14"/>
      <c r="E26" s="6"/>
      <c r="F26" s="6"/>
      <c r="G26" s="6"/>
      <c r="H26" s="6"/>
      <c r="I26" s="14"/>
      <c r="J26" s="6"/>
      <c r="K26" s="95"/>
      <c r="L26" s="95"/>
      <c r="M26" s="95"/>
      <c r="N26" s="95"/>
      <c r="O26" s="95"/>
      <c r="P26" s="95"/>
      <c r="Q26" s="95"/>
      <c r="R26" s="95"/>
      <c r="S26" s="95"/>
      <c r="T26" s="95"/>
      <c r="U26" s="95"/>
      <c r="V26" s="95"/>
      <c r="W26" s="95"/>
      <c r="X26" s="95"/>
      <c r="Y26" s="95"/>
      <c r="Z26" s="95"/>
      <c r="AA26" s="95"/>
    </row>
    <row r="27" spans="1:51" s="6" customFormat="1" ht="14.1" customHeight="1" thickTop="1" thickBot="1" x14ac:dyDescent="0.3">
      <c r="B27" s="161" t="s">
        <v>32</v>
      </c>
      <c r="C27" s="161"/>
      <c r="D27" s="161"/>
      <c r="E27" s="161"/>
      <c r="F27" s="161"/>
      <c r="G27" s="161"/>
      <c r="H27" s="162"/>
      <c r="I27" s="96" t="s">
        <v>33</v>
      </c>
      <c r="J27" s="97" t="s">
        <v>34</v>
      </c>
      <c r="K27" s="10"/>
      <c r="L27" s="10"/>
      <c r="M27" s="10"/>
      <c r="N27" s="10"/>
      <c r="O27" s="10"/>
      <c r="P27" s="10"/>
      <c r="Q27" s="10"/>
      <c r="R27" s="10"/>
      <c r="S27" s="10"/>
      <c r="T27" s="10"/>
      <c r="U27" s="10"/>
      <c r="V27" s="10"/>
      <c r="W27" s="10"/>
      <c r="X27" s="10"/>
      <c r="Y27" s="10"/>
      <c r="Z27" s="10"/>
      <c r="AA27" s="10"/>
    </row>
    <row r="28" spans="1:51" s="6" customFormat="1" ht="14.1" customHeight="1" thickTop="1" x14ac:dyDescent="0.3">
      <c r="B28" s="163" t="s">
        <v>35</v>
      </c>
      <c r="C28" s="164"/>
      <c r="D28" s="164"/>
      <c r="E28" s="164"/>
      <c r="F28" s="164"/>
      <c r="G28" s="164"/>
      <c r="H28" s="165"/>
      <c r="I28" s="98"/>
      <c r="J28" s="99">
        <f>IF(OR(I28="n",I28="no"),0, ROUND(IF(J23&lt;125,140,0.8*J23),2))</f>
        <v>140</v>
      </c>
      <c r="K28" s="10"/>
      <c r="L28" s="10"/>
      <c r="M28" s="10"/>
      <c r="N28" s="10"/>
      <c r="O28" s="10"/>
      <c r="P28" s="10"/>
      <c r="Q28" s="10"/>
      <c r="R28" s="10"/>
      <c r="S28" s="10"/>
      <c r="T28" s="10"/>
      <c r="U28" s="10"/>
      <c r="V28" s="10"/>
      <c r="W28" s="10"/>
      <c r="X28" s="10"/>
      <c r="Y28" s="10"/>
      <c r="Z28" s="10"/>
      <c r="AA28" s="10"/>
    </row>
    <row r="29" spans="1:51" s="6" customFormat="1" ht="14.1" customHeight="1" x14ac:dyDescent="0.3">
      <c r="B29" s="100" t="s">
        <v>36</v>
      </c>
      <c r="C29" s="101"/>
      <c r="D29" s="101"/>
      <c r="E29" s="101"/>
      <c r="F29" s="101"/>
      <c r="G29" s="101"/>
      <c r="H29" s="102"/>
      <c r="I29" s="103"/>
      <c r="J29" s="104">
        <v>30</v>
      </c>
      <c r="K29" s="10"/>
      <c r="L29" s="10"/>
      <c r="M29" s="10"/>
      <c r="N29" s="10"/>
      <c r="O29" s="10"/>
      <c r="P29" s="10"/>
      <c r="Q29" s="10"/>
      <c r="R29" s="10"/>
      <c r="S29" s="10"/>
      <c r="T29" s="10"/>
      <c r="U29" s="10"/>
      <c r="V29" s="10"/>
      <c r="W29" s="10"/>
      <c r="X29" s="10"/>
      <c r="Y29" s="10"/>
      <c r="Z29" s="10"/>
      <c r="AA29" s="10"/>
    </row>
    <row r="30" spans="1:51" s="6" customFormat="1" ht="14.1" customHeight="1" thickBot="1" x14ac:dyDescent="0.35">
      <c r="B30" s="100" t="s">
        <v>37</v>
      </c>
      <c r="C30" s="101"/>
      <c r="D30" s="101"/>
      <c r="E30" s="101"/>
      <c r="F30" s="101"/>
      <c r="G30" s="101"/>
      <c r="H30" s="102"/>
      <c r="I30" s="103"/>
      <c r="J30" s="105"/>
      <c r="K30" s="10"/>
      <c r="L30" s="10"/>
      <c r="M30" s="10"/>
      <c r="N30" s="10"/>
      <c r="O30" s="10"/>
      <c r="P30" s="10"/>
      <c r="Q30" s="10"/>
      <c r="R30" s="10"/>
      <c r="S30" s="10"/>
      <c r="T30" s="10"/>
      <c r="U30" s="10"/>
      <c r="V30" s="10"/>
      <c r="W30" s="10"/>
      <c r="X30" s="10"/>
      <c r="Y30" s="10"/>
      <c r="Z30" s="10"/>
      <c r="AA30" s="10"/>
    </row>
    <row r="31" spans="1:51" s="108" customFormat="1" ht="15.6" customHeight="1" thickTop="1" thickBot="1" x14ac:dyDescent="0.35">
      <c r="A31" s="95"/>
      <c r="B31" s="158" t="s">
        <v>38</v>
      </c>
      <c r="C31" s="159"/>
      <c r="D31" s="159"/>
      <c r="E31" s="159"/>
      <c r="F31" s="159"/>
      <c r="G31" s="159"/>
      <c r="H31" s="160"/>
      <c r="I31" s="106"/>
      <c r="J31" s="107">
        <f>IF(OR(I31="n",I31="no"),0,ROUND(IF(J23*0.125&gt;125,J23*0.125,140),2))</f>
        <v>140</v>
      </c>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row>
    <row r="32" spans="1:51" s="108" customFormat="1" ht="15.6" customHeight="1" thickTop="1" thickBot="1" x14ac:dyDescent="0.35">
      <c r="A32" s="95"/>
      <c r="B32" s="166" t="s">
        <v>39</v>
      </c>
      <c r="C32" s="167"/>
      <c r="D32" s="167"/>
      <c r="E32" s="167"/>
      <c r="F32" s="167"/>
      <c r="G32" s="167"/>
      <c r="H32" s="168"/>
      <c r="I32" s="109"/>
      <c r="J32" s="110">
        <f>IF(OR(I32="n",I32="no"),0,ROUND(J28*0.2,2))</f>
        <v>28</v>
      </c>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row>
    <row r="33" spans="1:51" s="108" customFormat="1" ht="15.6" customHeight="1" thickTop="1" thickBot="1" x14ac:dyDescent="0.35">
      <c r="A33" s="95"/>
      <c r="B33" s="158" t="s">
        <v>40</v>
      </c>
      <c r="C33" s="159"/>
      <c r="D33" s="159"/>
      <c r="E33" s="159"/>
      <c r="F33" s="159"/>
      <c r="G33" s="159"/>
      <c r="H33" s="160"/>
      <c r="I33" s="106"/>
      <c r="J33" s="107">
        <f>IF(OR(I33="n",I33="no"),0,ROUND(J28*0.18,2))</f>
        <v>25.2</v>
      </c>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row>
    <row r="34" spans="1:51" s="108" customFormat="1" ht="15.6" customHeight="1" thickTop="1" thickBot="1" x14ac:dyDescent="0.35">
      <c r="A34" s="95"/>
      <c r="B34" s="158" t="s">
        <v>41</v>
      </c>
      <c r="C34" s="159"/>
      <c r="D34" s="159"/>
      <c r="E34" s="159"/>
      <c r="F34" s="159"/>
      <c r="G34" s="159"/>
      <c r="H34" s="160"/>
      <c r="I34" s="106"/>
      <c r="J34" s="107">
        <f>IF(OR(I34="n",I34="no"),0,ROUND(J28*0.17,2))</f>
        <v>23.8</v>
      </c>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row>
    <row r="35" spans="1:51" ht="16.2" customHeight="1" thickTop="1" thickBot="1" x14ac:dyDescent="0.35">
      <c r="B35" s="169" t="s">
        <v>42</v>
      </c>
      <c r="C35" s="170"/>
      <c r="D35" s="170"/>
      <c r="E35" s="170"/>
      <c r="F35" s="170"/>
      <c r="G35" s="170"/>
      <c r="H35" s="170"/>
      <c r="I35" s="171"/>
      <c r="J35" s="111">
        <f>SUM(J28:J34)</f>
        <v>387</v>
      </c>
    </row>
    <row r="36" spans="1:51" s="6" customFormat="1" ht="7.95" customHeight="1" thickTop="1" x14ac:dyDescent="0.25">
      <c r="B36" s="112"/>
      <c r="C36" s="113"/>
      <c r="D36" s="112"/>
      <c r="E36" s="113"/>
      <c r="F36" s="113"/>
      <c r="G36" s="113"/>
      <c r="H36" s="113"/>
      <c r="I36" s="112"/>
      <c r="J36" s="113"/>
      <c r="K36" s="10"/>
      <c r="L36" s="10"/>
      <c r="M36" s="10"/>
      <c r="N36" s="10"/>
      <c r="O36" s="10"/>
      <c r="P36" s="10"/>
      <c r="Q36" s="10"/>
      <c r="R36" s="10"/>
      <c r="S36" s="10"/>
      <c r="T36" s="10"/>
      <c r="U36" s="10"/>
      <c r="V36" s="10"/>
      <c r="W36" s="10"/>
      <c r="X36" s="10"/>
      <c r="Y36" s="10"/>
      <c r="Z36" s="10"/>
      <c r="AA36" s="10"/>
    </row>
    <row r="37" spans="1:51" ht="13.8" x14ac:dyDescent="0.3">
      <c r="A37" s="15" t="s">
        <v>43</v>
      </c>
      <c r="B37" s="7" t="s">
        <v>44</v>
      </c>
      <c r="C37" s="114"/>
      <c r="D37" s="115"/>
      <c r="E37" s="114"/>
      <c r="F37" s="114"/>
      <c r="G37" s="114"/>
      <c r="H37" s="114"/>
      <c r="I37" s="115"/>
      <c r="J37" s="114"/>
      <c r="L37" s="116"/>
    </row>
    <row r="38" spans="1:51" s="94" customFormat="1" ht="7.2" customHeight="1" thickBot="1" x14ac:dyDescent="0.3">
      <c r="B38" s="112"/>
      <c r="C38" s="113"/>
      <c r="D38" s="112"/>
      <c r="E38" s="113"/>
      <c r="F38" s="113"/>
      <c r="G38" s="113"/>
      <c r="H38" s="113"/>
      <c r="I38" s="112"/>
      <c r="J38" s="113"/>
      <c r="K38" s="95"/>
      <c r="L38" s="95"/>
      <c r="M38" s="95"/>
      <c r="N38" s="95"/>
      <c r="O38" s="95"/>
      <c r="P38" s="95"/>
      <c r="Q38" s="95"/>
      <c r="R38" s="95"/>
      <c r="S38" s="95"/>
      <c r="T38" s="95"/>
      <c r="U38" s="95"/>
      <c r="V38" s="95"/>
      <c r="W38" s="95"/>
      <c r="X38" s="95"/>
      <c r="Y38" s="95"/>
      <c r="Z38" s="95"/>
      <c r="AA38" s="95"/>
    </row>
    <row r="39" spans="1:51" s="6" customFormat="1" ht="14.1" customHeight="1" thickTop="1" thickBot="1" x14ac:dyDescent="0.3">
      <c r="B39" s="161" t="s">
        <v>45</v>
      </c>
      <c r="C39" s="161"/>
      <c r="D39" s="161"/>
      <c r="E39" s="161"/>
      <c r="F39" s="161"/>
      <c r="G39" s="161"/>
      <c r="H39" s="162"/>
      <c r="I39" s="96" t="s">
        <v>33</v>
      </c>
      <c r="J39" s="97" t="s">
        <v>34</v>
      </c>
      <c r="K39" s="10"/>
      <c r="L39" s="117"/>
      <c r="M39" s="118"/>
      <c r="N39" s="10"/>
      <c r="O39" s="10"/>
      <c r="P39" s="10"/>
      <c r="Q39" s="10"/>
      <c r="R39" s="10"/>
      <c r="S39" s="10"/>
      <c r="T39" s="10"/>
      <c r="U39" s="10"/>
      <c r="V39" s="10"/>
      <c r="W39" s="10"/>
      <c r="X39" s="10"/>
      <c r="Y39" s="10"/>
      <c r="Z39" s="10"/>
      <c r="AA39" s="10"/>
    </row>
    <row r="40" spans="1:51" s="6" customFormat="1" ht="14.1" customHeight="1" thickTop="1" x14ac:dyDescent="0.3">
      <c r="B40" s="163" t="s">
        <v>46</v>
      </c>
      <c r="C40" s="164"/>
      <c r="D40" s="164"/>
      <c r="E40" s="164"/>
      <c r="F40" s="164"/>
      <c r="G40" s="164"/>
      <c r="H40" s="165"/>
      <c r="I40" s="119"/>
      <c r="J40" s="99">
        <f>ROUND(IF(J23&lt;125,125,J23),2)</f>
        <v>125</v>
      </c>
      <c r="K40" s="10"/>
      <c r="L40" s="117"/>
      <c r="M40" s="120"/>
      <c r="N40" s="10"/>
      <c r="O40" s="10"/>
      <c r="P40" s="10"/>
      <c r="Q40" s="10"/>
      <c r="R40" s="10"/>
      <c r="S40" s="10"/>
      <c r="T40" s="10"/>
      <c r="U40" s="10"/>
      <c r="V40" s="10"/>
      <c r="W40" s="10"/>
      <c r="X40" s="10"/>
      <c r="Y40" s="10"/>
      <c r="Z40" s="10"/>
      <c r="AA40" s="10"/>
    </row>
    <row r="41" spans="1:51" s="6" customFormat="1" ht="14.1" customHeight="1" x14ac:dyDescent="0.3">
      <c r="B41" s="100" t="s">
        <v>47</v>
      </c>
      <c r="C41" s="101"/>
      <c r="D41" s="101"/>
      <c r="E41" s="101"/>
      <c r="F41" s="101"/>
      <c r="G41" s="101"/>
      <c r="H41" s="102"/>
      <c r="I41" s="121"/>
      <c r="J41" s="105">
        <v>30</v>
      </c>
      <c r="K41" s="10"/>
      <c r="L41" s="117"/>
      <c r="M41" s="120"/>
      <c r="N41" s="10"/>
      <c r="O41" s="10"/>
      <c r="P41" s="10"/>
      <c r="Q41" s="10"/>
      <c r="R41" s="10"/>
      <c r="S41" s="10"/>
      <c r="T41" s="10"/>
      <c r="U41" s="10"/>
      <c r="V41" s="10"/>
      <c r="W41" s="10"/>
      <c r="X41" s="10"/>
      <c r="Y41" s="10"/>
      <c r="Z41" s="10"/>
      <c r="AA41" s="10"/>
    </row>
    <row r="42" spans="1:51" s="6" customFormat="1" ht="14.1" customHeight="1" x14ac:dyDescent="0.3">
      <c r="B42" s="100" t="s">
        <v>48</v>
      </c>
      <c r="C42" s="101"/>
      <c r="D42" s="101"/>
      <c r="E42" s="101"/>
      <c r="F42" s="101"/>
      <c r="G42" s="101"/>
      <c r="H42" s="102"/>
      <c r="I42" s="121"/>
      <c r="J42" s="105"/>
      <c r="K42" s="10"/>
      <c r="L42" s="117"/>
      <c r="M42" s="120"/>
      <c r="N42" s="10"/>
      <c r="O42" s="10"/>
      <c r="P42" s="10"/>
      <c r="Q42" s="10"/>
      <c r="R42" s="10"/>
      <c r="S42" s="10"/>
      <c r="T42" s="10"/>
      <c r="U42" s="10"/>
      <c r="V42" s="10"/>
      <c r="W42" s="10"/>
      <c r="X42" s="10"/>
      <c r="Y42" s="10"/>
      <c r="Z42" s="10"/>
      <c r="AA42" s="10"/>
    </row>
    <row r="43" spans="1:51" s="6" customFormat="1" ht="14.1" customHeight="1" x14ac:dyDescent="0.3">
      <c r="B43" s="158" t="s">
        <v>49</v>
      </c>
      <c r="C43" s="159"/>
      <c r="D43" s="159"/>
      <c r="E43" s="159"/>
      <c r="F43" s="159"/>
      <c r="G43" s="159"/>
      <c r="H43" s="160"/>
      <c r="I43" s="106"/>
      <c r="J43" s="107">
        <f>IF(OR(I43="n",I43="no"),0,ROUND(J40*0.2,2))</f>
        <v>25</v>
      </c>
      <c r="K43" s="10"/>
      <c r="L43" s="117"/>
      <c r="M43" s="120"/>
      <c r="N43" s="10"/>
      <c r="O43" s="10"/>
      <c r="P43" s="10"/>
      <c r="Q43" s="10"/>
      <c r="R43" s="10"/>
      <c r="S43" s="10"/>
      <c r="T43" s="10"/>
      <c r="U43" s="10"/>
      <c r="V43" s="10"/>
      <c r="W43" s="10"/>
      <c r="X43" s="10"/>
      <c r="Y43" s="10"/>
      <c r="Z43" s="10"/>
      <c r="AA43" s="10"/>
    </row>
    <row r="44" spans="1:51" s="6" customFormat="1" ht="14.1" customHeight="1" x14ac:dyDescent="0.3">
      <c r="B44" s="158" t="s">
        <v>50</v>
      </c>
      <c r="C44" s="159"/>
      <c r="D44" s="159"/>
      <c r="E44" s="159"/>
      <c r="F44" s="159"/>
      <c r="G44" s="159"/>
      <c r="H44" s="160"/>
      <c r="I44" s="106"/>
      <c r="J44" s="107">
        <f>IF(OR(I44="n",I44="no"),0,ROUND(J40*0.18,2))</f>
        <v>22.5</v>
      </c>
      <c r="K44" s="10"/>
      <c r="L44" s="117"/>
      <c r="M44" s="120"/>
      <c r="N44" s="10"/>
      <c r="O44" s="10"/>
      <c r="P44" s="10"/>
      <c r="Q44" s="10"/>
      <c r="R44" s="10"/>
      <c r="S44" s="10"/>
      <c r="T44" s="10"/>
      <c r="U44" s="10"/>
      <c r="V44" s="10"/>
      <c r="W44" s="10"/>
      <c r="X44" s="10"/>
      <c r="Y44" s="10"/>
      <c r="Z44" s="10"/>
      <c r="AA44" s="10"/>
    </row>
    <row r="45" spans="1:51" s="6" customFormat="1" ht="14.1" customHeight="1" x14ac:dyDescent="0.3">
      <c r="B45" s="158" t="s">
        <v>51</v>
      </c>
      <c r="C45" s="159"/>
      <c r="D45" s="159"/>
      <c r="E45" s="159"/>
      <c r="F45" s="159"/>
      <c r="G45" s="159"/>
      <c r="H45" s="160"/>
      <c r="I45" s="106"/>
      <c r="J45" s="107">
        <f>IF(OR(I45="n",I45="no"),0,ROUND(J40*0.17,2))</f>
        <v>21.25</v>
      </c>
      <c r="K45" s="10"/>
      <c r="L45" s="117"/>
      <c r="M45" s="120"/>
      <c r="N45" s="10"/>
      <c r="O45" s="10"/>
      <c r="P45" s="10"/>
      <c r="Q45" s="10"/>
      <c r="R45" s="10"/>
      <c r="S45" s="10"/>
      <c r="T45" s="10"/>
      <c r="U45" s="10"/>
      <c r="V45" s="10"/>
      <c r="W45" s="10"/>
      <c r="X45" s="10"/>
      <c r="Y45" s="10"/>
      <c r="Z45" s="10"/>
      <c r="AA45" s="10"/>
    </row>
    <row r="46" spans="1:51" s="6" customFormat="1" ht="14.1" customHeight="1" x14ac:dyDescent="0.3">
      <c r="B46" s="158" t="s">
        <v>52</v>
      </c>
      <c r="C46" s="159"/>
      <c r="D46" s="159"/>
      <c r="E46" s="159"/>
      <c r="F46" s="159"/>
      <c r="G46" s="159"/>
      <c r="H46" s="160"/>
      <c r="I46" s="122"/>
      <c r="J46" s="123">
        <f>ROUND(J40*0.01,2)</f>
        <v>1.25</v>
      </c>
      <c r="K46" s="10"/>
      <c r="L46" s="117"/>
      <c r="M46" s="120"/>
      <c r="N46" s="10"/>
      <c r="O46" s="10"/>
      <c r="P46" s="10"/>
      <c r="Q46" s="10"/>
      <c r="R46" s="10"/>
      <c r="S46" s="10"/>
      <c r="T46" s="10"/>
      <c r="U46" s="10"/>
      <c r="V46" s="10"/>
      <c r="W46" s="10"/>
      <c r="X46" s="10"/>
      <c r="Y46" s="10"/>
      <c r="Z46" s="10"/>
      <c r="AA46" s="10"/>
    </row>
    <row r="47" spans="1:51" s="6" customFormat="1" ht="14.1" customHeight="1" x14ac:dyDescent="0.3">
      <c r="B47" s="124" t="s">
        <v>53</v>
      </c>
      <c r="C47" s="125"/>
      <c r="D47" s="125"/>
      <c r="E47" s="125"/>
      <c r="F47" s="125"/>
      <c r="G47" s="125"/>
      <c r="H47" s="126"/>
      <c r="I47" s="122"/>
      <c r="J47" s="106"/>
      <c r="K47" s="10"/>
      <c r="L47" s="117"/>
      <c r="M47" s="120"/>
      <c r="N47" s="10"/>
      <c r="O47" s="10"/>
      <c r="P47" s="10"/>
      <c r="Q47" s="10"/>
      <c r="R47" s="10"/>
      <c r="S47" s="10"/>
      <c r="T47" s="10"/>
      <c r="U47" s="10"/>
      <c r="V47" s="10"/>
      <c r="W47" s="10"/>
      <c r="X47" s="10"/>
      <c r="Y47" s="10"/>
      <c r="Z47" s="10"/>
      <c r="AA47" s="10"/>
    </row>
    <row r="48" spans="1:51" s="6" customFormat="1" ht="14.1" customHeight="1" x14ac:dyDescent="0.3">
      <c r="B48" s="172" t="s">
        <v>62</v>
      </c>
      <c r="C48" s="173"/>
      <c r="D48" s="173"/>
      <c r="E48" s="173"/>
      <c r="F48" s="173"/>
      <c r="G48" s="173"/>
      <c r="H48" s="174"/>
      <c r="I48" s="106"/>
      <c r="J48" s="123">
        <f>IF(OR(I48="n",I48="no"),0,ROUND(IF(J21*0.0001&lt;0.5,0.5,J21*0.00028),2))</f>
        <v>0.5</v>
      </c>
      <c r="K48" s="10"/>
      <c r="L48" s="117"/>
      <c r="M48" s="120"/>
      <c r="N48" s="10"/>
      <c r="O48" s="10"/>
      <c r="P48" s="10"/>
      <c r="Q48" s="10"/>
      <c r="R48" s="10"/>
      <c r="S48" s="10"/>
      <c r="T48" s="10"/>
      <c r="U48" s="10"/>
      <c r="V48" s="10"/>
      <c r="W48" s="10"/>
      <c r="X48" s="10"/>
      <c r="Y48" s="10"/>
      <c r="Z48" s="10"/>
      <c r="AA48" s="10"/>
    </row>
    <row r="49" spans="1:51" s="6" customFormat="1" ht="14.1" customHeight="1" x14ac:dyDescent="0.3">
      <c r="B49" s="127" t="s">
        <v>54</v>
      </c>
      <c r="C49" s="128"/>
      <c r="D49" s="128"/>
      <c r="E49" s="128"/>
      <c r="F49" s="128"/>
      <c r="G49" s="128"/>
      <c r="H49" s="129"/>
      <c r="I49" s="106"/>
      <c r="J49" s="123">
        <f>IF(OR(I49="n",I49="no"),0,IF(J21/25000&lt;1,1,ROUNDUP(J21/25000,0)))</f>
        <v>1</v>
      </c>
      <c r="K49" s="10"/>
      <c r="L49" s="117"/>
      <c r="M49" s="120"/>
      <c r="N49" s="10"/>
      <c r="O49" s="10"/>
      <c r="P49" s="10"/>
      <c r="Q49" s="10"/>
      <c r="R49" s="10"/>
      <c r="S49" s="10"/>
      <c r="T49" s="10"/>
      <c r="U49" s="10"/>
      <c r="V49" s="10"/>
      <c r="W49" s="10"/>
      <c r="X49" s="10"/>
      <c r="Y49" s="10"/>
      <c r="Z49" s="10"/>
      <c r="AA49" s="10"/>
    </row>
    <row r="50" spans="1:51" s="6" customFormat="1" ht="14.1" customHeight="1" x14ac:dyDescent="0.3">
      <c r="B50" s="127" t="s">
        <v>55</v>
      </c>
      <c r="C50" s="128"/>
      <c r="D50" s="128"/>
      <c r="E50" s="128"/>
      <c r="F50" s="128"/>
      <c r="G50" s="128"/>
      <c r="H50" s="129"/>
      <c r="I50" s="106"/>
      <c r="J50" s="123">
        <f>IF(OR(I50="n",I50="no"),0,70)</f>
        <v>70</v>
      </c>
      <c r="K50" s="10"/>
      <c r="L50" s="117"/>
      <c r="M50" s="120"/>
      <c r="N50" s="10"/>
      <c r="O50" s="10"/>
      <c r="P50" s="10"/>
      <c r="Q50" s="10"/>
      <c r="R50" s="10"/>
      <c r="S50" s="10"/>
      <c r="T50" s="10"/>
      <c r="U50" s="10"/>
      <c r="V50" s="10"/>
      <c r="W50" s="10"/>
      <c r="X50" s="10"/>
      <c r="Y50" s="10"/>
      <c r="Z50" s="10"/>
      <c r="AA50" s="10"/>
    </row>
    <row r="51" spans="1:51" s="6" customFormat="1" ht="14.1" customHeight="1" thickBot="1" x14ac:dyDescent="0.35">
      <c r="B51" s="158" t="s">
        <v>56</v>
      </c>
      <c r="C51" s="159"/>
      <c r="D51" s="159"/>
      <c r="E51" s="159"/>
      <c r="F51" s="159"/>
      <c r="G51" s="159"/>
      <c r="H51" s="160"/>
      <c r="I51" s="106"/>
      <c r="J51" s="107">
        <f>IF(OR(I51="n",I51="no"),0,ROUND(J40*0.04,2))</f>
        <v>5</v>
      </c>
      <c r="K51" s="10"/>
      <c r="L51" s="117"/>
      <c r="M51" s="120"/>
      <c r="N51" s="10"/>
      <c r="O51" s="10"/>
      <c r="P51" s="10"/>
      <c r="Q51" s="10"/>
      <c r="R51" s="10"/>
      <c r="S51" s="10"/>
      <c r="T51" s="10"/>
      <c r="U51" s="10"/>
      <c r="V51" s="10"/>
      <c r="W51" s="10"/>
      <c r="X51" s="10"/>
      <c r="Y51" s="10"/>
      <c r="Z51" s="10"/>
      <c r="AA51" s="10"/>
    </row>
    <row r="52" spans="1:51" s="108" customFormat="1" ht="13.2" customHeight="1" thickTop="1" thickBot="1" x14ac:dyDescent="0.35">
      <c r="A52" s="95"/>
      <c r="B52" s="175" t="s">
        <v>57</v>
      </c>
      <c r="C52" s="176"/>
      <c r="D52" s="176"/>
      <c r="E52" s="176"/>
      <c r="F52" s="176"/>
      <c r="G52" s="176"/>
      <c r="H52" s="177"/>
      <c r="I52" s="130"/>
      <c r="J52" s="131">
        <f>IF(OR(I52="n",I52="no"),0,ROUND(J21/1000*1.25,2))</f>
        <v>0</v>
      </c>
      <c r="K52" s="95"/>
      <c r="L52" s="95"/>
      <c r="M52" s="132"/>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row>
    <row r="53" spans="1:51" ht="15.6" customHeight="1" thickTop="1" thickBot="1" x14ac:dyDescent="0.35">
      <c r="B53" s="169" t="s">
        <v>58</v>
      </c>
      <c r="C53" s="170"/>
      <c r="D53" s="170"/>
      <c r="E53" s="170"/>
      <c r="F53" s="170"/>
      <c r="G53" s="170"/>
      <c r="H53" s="170"/>
      <c r="I53" s="171"/>
      <c r="J53" s="133">
        <f>SUM(J40:J52)</f>
        <v>301.5</v>
      </c>
    </row>
    <row r="54" spans="1:51" ht="4.2" customHeight="1" thickTop="1" thickBot="1" x14ac:dyDescent="0.25">
      <c r="B54" s="1"/>
      <c r="D54" s="1"/>
      <c r="J54" s="134"/>
    </row>
    <row r="55" spans="1:51" ht="17.399999999999999" customHeight="1" thickBot="1" x14ac:dyDescent="0.35">
      <c r="G55" s="135" t="s">
        <v>59</v>
      </c>
      <c r="H55" s="136"/>
      <c r="I55" s="137"/>
      <c r="J55" s="138">
        <f>J35+J53</f>
        <v>688.5</v>
      </c>
    </row>
    <row r="56" spans="1:51" ht="12.75" customHeight="1" x14ac:dyDescent="0.2"/>
    <row r="57" spans="1:51" ht="12.75" customHeight="1" x14ac:dyDescent="0.2"/>
    <row r="58" spans="1:51" ht="12.75" customHeight="1" x14ac:dyDescent="0.2"/>
    <row r="59" spans="1:51" ht="12.75" customHeight="1" x14ac:dyDescent="0.2"/>
    <row r="60" spans="1:51" ht="12.75" customHeight="1" x14ac:dyDescent="0.2"/>
    <row r="61" spans="1:51" ht="12.75" customHeight="1" x14ac:dyDescent="0.2"/>
    <row r="62" spans="1:51" ht="12.75" customHeight="1" x14ac:dyDescent="0.2"/>
    <row r="63" spans="1:51" ht="12.75" customHeight="1" x14ac:dyDescent="0.2"/>
    <row r="64" spans="1:5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103" spans="5:5" ht="13.2" x14ac:dyDescent="0.25">
      <c r="E103" s="6"/>
    </row>
  </sheetData>
  <mergeCells count="23">
    <mergeCell ref="B46:H46"/>
    <mergeCell ref="B48:H48"/>
    <mergeCell ref="B51:H51"/>
    <mergeCell ref="B52:H52"/>
    <mergeCell ref="B53:I53"/>
    <mergeCell ref="B45:H45"/>
    <mergeCell ref="B27:H27"/>
    <mergeCell ref="B28:H28"/>
    <mergeCell ref="B31:H31"/>
    <mergeCell ref="B32:H32"/>
    <mergeCell ref="B33:H33"/>
    <mergeCell ref="B34:H34"/>
    <mergeCell ref="B35:I35"/>
    <mergeCell ref="B39:H39"/>
    <mergeCell ref="B40:H40"/>
    <mergeCell ref="B43:H43"/>
    <mergeCell ref="B44:H44"/>
    <mergeCell ref="B23:I23"/>
    <mergeCell ref="B3:J3"/>
    <mergeCell ref="B10:J10"/>
    <mergeCell ref="L11:N11"/>
    <mergeCell ref="B17:I17"/>
    <mergeCell ref="G21:I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ACPWA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Tan</dc:creator>
  <cp:lastModifiedBy>Shores, Jennelle</cp:lastModifiedBy>
  <dcterms:created xsi:type="dcterms:W3CDTF">2019-06-05T18:37:39Z</dcterms:created>
  <dcterms:modified xsi:type="dcterms:W3CDTF">2022-06-13T21:16:55Z</dcterms:modified>
</cp:coreProperties>
</file>